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0" documentId="13_ncr:1_{4923F630-0110-44DA-AB61-C6AB2C06AFEA}" xr6:coauthVersionLast="47" xr6:coauthVersionMax="47" xr10:uidLastSave="{00000000-0000-0000-0000-000000000000}"/>
  <bookViews>
    <workbookView xWindow="-7478" yWindow="-16297" windowWidth="28995" windowHeight="15675" tabRatio="856" xr2:uid="{00000000-000D-0000-FFFF-FFFF00000000}"/>
  </bookViews>
  <sheets>
    <sheet name="Introduction" sheetId="10" r:id="rId1"/>
    <sheet name="01 Problem Breakdown" sheetId="17" r:id="rId2"/>
    <sheet name="02 TexGroup" sheetId="6" r:id="rId3"/>
    <sheet name="03 Benchmarking" sheetId="8" r:id="rId4"/>
    <sheet name="04 Program Orga" sheetId="12" r:id="rId5"/>
    <sheet name="05.A Topline Push" sheetId="15" r:id="rId6"/>
    <sheet name="05.B Material Cost Opt" sheetId="1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3" i="8" l="1"/>
  <c r="P23" i="8"/>
  <c r="O23" i="8"/>
  <c r="Q22" i="8"/>
  <c r="P22" i="8"/>
  <c r="O22" i="8"/>
  <c r="Q21" i="8"/>
  <c r="P21" i="8"/>
  <c r="O21" i="8"/>
  <c r="Q20" i="8"/>
  <c r="P20" i="8"/>
  <c r="O20" i="8"/>
  <c r="Q19" i="8"/>
  <c r="P19" i="8"/>
  <c r="O19" i="8"/>
  <c r="Q18" i="8"/>
  <c r="P18" i="8"/>
  <c r="O18" i="8"/>
  <c r="Q17" i="8"/>
  <c r="P17" i="8"/>
  <c r="O17" i="8"/>
  <c r="Q16" i="8"/>
  <c r="P16" i="8"/>
  <c r="O16" i="8"/>
  <c r="M25" i="8"/>
  <c r="L25" i="8"/>
  <c r="K25" i="8"/>
  <c r="M29" i="8"/>
  <c r="L29" i="8"/>
  <c r="K29" i="8"/>
  <c r="M28" i="8"/>
  <c r="L28" i="8"/>
  <c r="K28" i="8"/>
  <c r="M27" i="8"/>
  <c r="L27" i="8"/>
  <c r="K27" i="8"/>
  <c r="M26" i="8"/>
  <c r="L26" i="8"/>
  <c r="K26" i="8"/>
  <c r="I34" i="8"/>
  <c r="H34" i="8"/>
  <c r="I33" i="8"/>
  <c r="H33" i="8"/>
  <c r="I29" i="8"/>
  <c r="H29" i="8"/>
  <c r="I25" i="8"/>
  <c r="H25" i="8"/>
  <c r="I28" i="8"/>
  <c r="H28" i="8"/>
  <c r="I27" i="8"/>
  <c r="H27" i="8"/>
  <c r="I26" i="8"/>
  <c r="H26" i="8"/>
  <c r="I23" i="8"/>
  <c r="H23" i="8"/>
  <c r="I22" i="8"/>
  <c r="H22" i="8"/>
  <c r="I21" i="8"/>
  <c r="H21" i="8"/>
  <c r="I20" i="8"/>
  <c r="H20" i="8"/>
  <c r="I19" i="8"/>
  <c r="H19" i="8"/>
  <c r="I18" i="8"/>
  <c r="H18" i="8"/>
  <c r="I17" i="8"/>
  <c r="H17" i="8"/>
  <c r="H16" i="8"/>
  <c r="I16" i="8"/>
  <c r="G22" i="6"/>
  <c r="G21" i="6"/>
  <c r="G20" i="6"/>
  <c r="G19" i="6"/>
  <c r="G18" i="6"/>
  <c r="G17" i="6"/>
  <c r="I14" i="8"/>
  <c r="H14" i="8"/>
  <c r="I13" i="8"/>
  <c r="H13" i="8"/>
  <c r="I12" i="8"/>
  <c r="H12" i="8"/>
  <c r="I11" i="8"/>
  <c r="H11" i="8"/>
  <c r="I9" i="8"/>
  <c r="H9" i="8"/>
  <c r="I8" i="8"/>
  <c r="H8" i="8"/>
  <c r="I7" i="8"/>
  <c r="H7" i="8"/>
  <c r="I6" i="8"/>
  <c r="H6" i="8"/>
  <c r="G28" i="6"/>
  <c r="G27" i="6"/>
  <c r="G26" i="6"/>
  <c r="G34" i="6"/>
  <c r="G33" i="6"/>
  <c r="G14" i="6"/>
  <c r="G13" i="6"/>
  <c r="G12" i="6"/>
  <c r="G11" i="6"/>
  <c r="G9" i="6"/>
  <c r="G8" i="6"/>
  <c r="G7" i="6"/>
  <c r="G6" i="6"/>
  <c r="D21" i="10"/>
  <c r="F15" i="8"/>
  <c r="Q28" i="8" s="1"/>
  <c r="F5" i="8"/>
  <c r="F10" i="8" s="1" a="1"/>
  <c r="F10" i="8" s="1"/>
  <c r="D25" i="8"/>
  <c r="D16" i="8"/>
  <c r="E15" i="8"/>
  <c r="P28" i="8" s="1"/>
  <c r="D15" i="8"/>
  <c r="E5" i="8"/>
  <c r="E10" i="8" s="1" a="1"/>
  <c r="E10" i="8" s="1"/>
  <c r="D5" i="8"/>
  <c r="D10" i="8" s="1" a="1"/>
  <c r="D10" i="8" s="1"/>
  <c r="E25" i="6"/>
  <c r="D25" i="6"/>
  <c r="G25" i="6" s="1"/>
  <c r="I15" i="8" l="1"/>
  <c r="I10" i="8"/>
  <c r="I5" i="8"/>
  <c r="H10" i="8"/>
  <c r="H15" i="8"/>
  <c r="H5" i="8"/>
  <c r="K18" i="8"/>
  <c r="D23" i="8"/>
  <c r="D24" i="8" s="1"/>
  <c r="L18" i="8"/>
  <c r="L20" i="8"/>
  <c r="M17" i="8"/>
  <c r="M20" i="8"/>
  <c r="K21" i="8"/>
  <c r="K16" i="8"/>
  <c r="M18" i="8"/>
  <c r="L21" i="8"/>
  <c r="K19" i="8"/>
  <c r="M21" i="8"/>
  <c r="L19" i="8"/>
  <c r="K22" i="8"/>
  <c r="K17" i="8"/>
  <c r="M19" i="8"/>
  <c r="L22" i="8"/>
  <c r="L17" i="8"/>
  <c r="K20" i="8"/>
  <c r="M22" i="8"/>
  <c r="P26" i="8"/>
  <c r="O25" i="8"/>
  <c r="Q26" i="8"/>
  <c r="P27" i="8"/>
  <c r="Q27" i="8"/>
  <c r="O27" i="8"/>
  <c r="O28" i="8"/>
  <c r="O26" i="8"/>
  <c r="F16" i="8"/>
  <c r="M16" i="8" s="1"/>
  <c r="F25" i="8"/>
  <c r="Q25" i="8" s="1"/>
  <c r="E25" i="8"/>
  <c r="P25" i="8" s="1"/>
  <c r="E16" i="8"/>
  <c r="D16" i="6"/>
  <c r="G16" i="6" s="1"/>
  <c r="E16" i="6"/>
  <c r="D5" i="6"/>
  <c r="D15" i="6"/>
  <c r="M22" i="6" l="1"/>
  <c r="M21" i="6"/>
  <c r="M17" i="6"/>
  <c r="M20" i="6"/>
  <c r="M19" i="6"/>
  <c r="M18" i="6"/>
  <c r="D29" i="8"/>
  <c r="D30" i="8" s="1"/>
  <c r="K23" i="8"/>
  <c r="E23" i="8"/>
  <c r="L23" i="8" s="1"/>
  <c r="L16" i="8"/>
  <c r="M28" i="6"/>
  <c r="M26" i="6"/>
  <c r="M27" i="6"/>
  <c r="K16" i="6"/>
  <c r="M25" i="6"/>
  <c r="I20" i="6"/>
  <c r="I21" i="6"/>
  <c r="I17" i="6"/>
  <c r="I19" i="6"/>
  <c r="I22" i="6"/>
  <c r="I18" i="6"/>
  <c r="F23" i="8"/>
  <c r="D10" i="6" a="1"/>
  <c r="D10" i="6" s="1"/>
  <c r="D23" i="6"/>
  <c r="M23" i="6" s="1"/>
  <c r="E5" i="6"/>
  <c r="E15" i="6"/>
  <c r="O17" i="6" l="1"/>
  <c r="N19" i="6"/>
  <c r="O19" i="6" s="1"/>
  <c r="N21" i="6"/>
  <c r="O21" i="6" s="1"/>
  <c r="N20" i="6"/>
  <c r="O20" i="6" s="1"/>
  <c r="N18" i="6"/>
  <c r="O18" i="6" s="1"/>
  <c r="N17" i="6"/>
  <c r="N22" i="6"/>
  <c r="O22" i="6"/>
  <c r="F24" i="8"/>
  <c r="I24" i="8" s="1"/>
  <c r="M23" i="8"/>
  <c r="E24" i="8"/>
  <c r="H24" i="8" s="1"/>
  <c r="E29" i="8"/>
  <c r="E30" i="8" s="1"/>
  <c r="H30" i="8" s="1"/>
  <c r="N28" i="6"/>
  <c r="O28" i="6" s="1"/>
  <c r="N27" i="6"/>
  <c r="O27" i="6" s="1"/>
  <c r="N26" i="6"/>
  <c r="O26" i="6" s="1"/>
  <c r="N25" i="6"/>
  <c r="O25" i="6" s="1"/>
  <c r="K20" i="6"/>
  <c r="E23" i="6"/>
  <c r="J21" i="6"/>
  <c r="K21" i="6" s="1"/>
  <c r="J17" i="6"/>
  <c r="K17" i="6" s="1"/>
  <c r="J22" i="6"/>
  <c r="K22" i="6" s="1"/>
  <c r="J19" i="6"/>
  <c r="K19" i="6" s="1"/>
  <c r="J18" i="6"/>
  <c r="K18" i="6" s="1"/>
  <c r="J20" i="6"/>
  <c r="G5" i="6"/>
  <c r="G15" i="6"/>
  <c r="D29" i="6"/>
  <c r="F29" i="8"/>
  <c r="F30" i="8" s="1"/>
  <c r="I30" i="8" s="1"/>
  <c r="E10" i="6" a="1"/>
  <c r="E10" i="6" s="1"/>
  <c r="G10" i="6" s="1"/>
  <c r="D24" i="6"/>
  <c r="K23" i="6" l="1"/>
  <c r="N23" i="6"/>
  <c r="O23" i="6" s="1"/>
  <c r="G23" i="6"/>
  <c r="E29" i="6"/>
  <c r="E30" i="6" s="1"/>
  <c r="E24" i="6"/>
  <c r="K24" i="6" s="1"/>
  <c r="D30" i="6"/>
  <c r="G29" i="6"/>
  <c r="G24" i="6" l="1"/>
  <c r="G30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<sst xmlns="http://schemas.openxmlformats.org/spreadsheetml/2006/main" count="386" uniqueCount="215">
  <si>
    <t>Gross Profit</t>
  </si>
  <si>
    <t>COGS</t>
  </si>
  <si>
    <t>EBIT</t>
  </si>
  <si>
    <t>Energy</t>
  </si>
  <si>
    <t>Revenue</t>
  </si>
  <si>
    <t>R&amp;D</t>
  </si>
  <si>
    <t>Selling</t>
  </si>
  <si>
    <t>G&amp;A</t>
  </si>
  <si>
    <t>Units</t>
  </si>
  <si>
    <t>Price/Unit</t>
  </si>
  <si>
    <t>TexCasual</t>
  </si>
  <si>
    <t>TexPremium</t>
  </si>
  <si>
    <t>TexSport</t>
  </si>
  <si>
    <t>TexProfessional</t>
  </si>
  <si>
    <t>Unit</t>
  </si>
  <si>
    <t>€</t>
  </si>
  <si>
    <t>Labor</t>
  </si>
  <si>
    <t>Water</t>
  </si>
  <si>
    <t>Maintenance</t>
  </si>
  <si>
    <t>Logistics</t>
  </si>
  <si>
    <t>Raw materials</t>
  </si>
  <si>
    <t>Gross Profit Margin</t>
  </si>
  <si>
    <t>%</t>
  </si>
  <si>
    <t>EBIT Margin</t>
  </si>
  <si>
    <t>TexGroup</t>
  </si>
  <si>
    <t>Plant utilization</t>
  </si>
  <si>
    <t>Yield</t>
  </si>
  <si>
    <t>P&amp;L</t>
  </si>
  <si>
    <t>Selective operational KPIs</t>
  </si>
  <si>
    <t>€/kg</t>
  </si>
  <si>
    <t>kg</t>
  </si>
  <si>
    <t>Avg. energy price per unit is dramatically increased by &gt;30%</t>
  </si>
  <si>
    <t>Avg. raw material price per unit is dramatically increased by &gt;30%</t>
  </si>
  <si>
    <t>R&amp;D costs have increased significantly, but do not yet appear to be reflected in additional revenue</t>
  </si>
  <si>
    <t>Significant price increase of ~30% for TexCasual</t>
  </si>
  <si>
    <t>Considerable price increase of ~15% for TexPremium</t>
  </si>
  <si>
    <t>Significant volume loss of &gt;50% with TexCasual</t>
  </si>
  <si>
    <t>Significant volume loss of &gt;50% with TexPremium</t>
  </si>
  <si>
    <t>Noticable volume loss of ~20% with TexProfessional</t>
  </si>
  <si>
    <t>Comparably low volume loss of ~10% with TexSport</t>
  </si>
  <si>
    <t>Massive revenue drop of 40% driven by volume loss</t>
  </si>
  <si>
    <t>Price increase across all product categories; Mainly in TexCasual and TexPremium</t>
  </si>
  <si>
    <t>Volume decrease across all product categories; Mainly in TexCasual and TexPremium</t>
  </si>
  <si>
    <t>Minor price increase of &lt;5% for TexSport</t>
  </si>
  <si>
    <t>Minor price increase of &lt;5% for TexProfessional</t>
  </si>
  <si>
    <t>Absolute COGS fell due to the lower volume, but not proportionally, i.e. the COGS per unit increased, particularly for raw materials and energy</t>
  </si>
  <si>
    <t>Gross profit fell by &gt;50% as a result of revenue loss and increase of COGS/unit</t>
  </si>
  <si>
    <t>SG&amp;A</t>
  </si>
  <si>
    <t>Selling cost decreased significantly by ~20%</t>
  </si>
  <si>
    <t>G&amp;A cost decreased significantly by ~30%</t>
  </si>
  <si>
    <t>Total SG&amp;A costs fell significantly by ~20%, but disproportionately compared to revenue, so that the SG&amp;A cost ratio (as a % of revenue) rose to ~15% in 2024 (~10% in 2023)</t>
  </si>
  <si>
    <t>Massive EBIT drop by &gt;95% resulting in 0.6% EBIT margin in 2024</t>
  </si>
  <si>
    <t>Competitor #1</t>
  </si>
  <si>
    <t>Competitor #2</t>
  </si>
  <si>
    <t xml:space="preserve">Competitor #2 is ~5% more expensive than TexGroup </t>
  </si>
  <si>
    <t>Competitor #1 offers the cheapest price and is ~10% cheaper than TexGroup; Competitor #2 is also cheaper but only ~5%</t>
  </si>
  <si>
    <t>Competitor #1 offers the cheapest price and is ~20% cheaper than TexGroup; Competitor #2 is also cheaper but only ~10%</t>
  </si>
  <si>
    <t>Both competitors have lower avg. COGS per unit than TexGroup; Major gaps coming from raw material, energy and labor</t>
  </si>
  <si>
    <t>Competitor #1 has the lowest avg. material cost per unit (partly explainable as they mainly focus on TexCasual and are not in sport and professional textiles); However, also competitor #2 has slightly lower cost (although significant share of ~60% in premium, sport &amp; professional textiles)</t>
  </si>
  <si>
    <t>Competitor #1 has the lowest avg. energy cost per unit (partly explainable as they mainly focus on TexCasual and are not in sport and professional textiles); However, also competitor #2 has slightly lower cost (although significant share of ~60% in premium, sport &amp; professional textiles)</t>
  </si>
  <si>
    <t>Competitor #1 has the lowest avg. labor cost per unit; Competitor #2 on same level than TexGroup</t>
  </si>
  <si>
    <t>TexGroup has slightly higher water cost per unit than its peers; Competitor #1 and #2 are on a comparable water cost level per unit</t>
  </si>
  <si>
    <t>TexGroup cost seem to be on benchmark level between Competitor #1 (higher cost) and Competitor #2 (lower cost)</t>
  </si>
  <si>
    <t>TexGroup cost seem to be on benchmark level between Competitor #1 (lower cost) and Competitor #2 (higher cost)</t>
  </si>
  <si>
    <t>TexGroup invests significantly more in R&amp;D</t>
  </si>
  <si>
    <t>TexGorup has the highest G&amp;A cost share (as % of revenue) with ~6%, which is double that of Competitor 1# with ~3%.</t>
  </si>
  <si>
    <t>TexGorup has the highest sales cost share (as % of revenue) with ~8%, which is double that of Competitor 1# with ~4%.</t>
  </si>
  <si>
    <t>TexGorup has the lowest Gross Profit Margin; Also if we look at avg. Gross Profit Margin per unit TexGroup is slightly lower than Competitor #1 (&lt;5%) but significantly lower than Competitor #2 (~35%)</t>
  </si>
  <si>
    <t>TexGroup has the lowest EBIT margin with 0.6%, while both competitors generate EBIT margins above 10%</t>
  </si>
  <si>
    <t>03 Benchmarking</t>
  </si>
  <si>
    <t>TexGroup - Breaking the crisis of a traditional textile company</t>
  </si>
  <si>
    <t>In recent years, TexGroup has faced increasing financial pressure, with steadily declining profit margins. The recently concluded 2024 fiscal year closed with a historically low EBIT margin of just 0.6%, raising serious concerns among management about a continued downward spiral that could push the company into financial losses.</t>
  </si>
  <si>
    <t>TexGroup is a family-owned German heritage company, now in its third generation of leadership. Specializing in high-quality, Made-in-Germany textiles, the company operates across four distinct product segments: TexCasual, TexPremium, TexSport, and TexProfessional. TexGroup supplies its products to a diverse portfolio of fashion brands, with a strong focus on the European market.</t>
  </si>
  <si>
    <t>Topline</t>
  </si>
  <si>
    <t>Steering Board</t>
  </si>
  <si>
    <t>Centralized team that defines standards, oversees execution, tracks measure volume, and ensures alignment of workstreams</t>
  </si>
  <si>
    <t>Workstreams:</t>
  </si>
  <si>
    <t>PMO</t>
  </si>
  <si>
    <t>Procurement</t>
  </si>
  <si>
    <t>Overhead cost efficiency (SG&amp;A)</t>
  </si>
  <si>
    <t>Operational cost efficiency (COGS)</t>
  </si>
  <si>
    <t>Steering board is updated regular and takes critical decisions</t>
  </si>
  <si>
    <t xml:space="preserve">Aims to lower COGS personnel and non-personnel cost by improving production processes, labor efficiency, yield improvement, etc. </t>
  </si>
  <si>
    <t>04 Program Organization</t>
  </si>
  <si>
    <t xml:space="preserve">Aims to lower SG&amp;A personnel and non-personnel cost by improving organizational efficiency, reducing process inefficiencies, increase automatization, etc. </t>
  </si>
  <si>
    <t>Focuses on revenue growth by enhancing sales performance, expanding market reach, optimizing pricing strategies, etc.</t>
  </si>
  <si>
    <t>Concentrates on non-personnel cost savings by improving sourcing strategies, negotiating better contracts, enhancing procurement processes, etc.</t>
  </si>
  <si>
    <t>General information:</t>
  </si>
  <si>
    <t>Task</t>
  </si>
  <si>
    <t>Total:</t>
  </si>
  <si>
    <t>Introduction &amp; task</t>
  </si>
  <si>
    <t>1. Price increase</t>
  </si>
  <si>
    <t>1.2. Dynamic Pricing</t>
  </si>
  <si>
    <t>2. Volume increase increase</t>
  </si>
  <si>
    <t>Use SEO, SEM, and social media to drive leads</t>
  </si>
  <si>
    <t>Expand reach through strategic partnerships</t>
  </si>
  <si>
    <t>2.2.2. Proactive Customer Support</t>
  </si>
  <si>
    <t>AI-driven support to improve satisfaction</t>
  </si>
  <si>
    <t>Reward repeat customers</t>
  </si>
  <si>
    <t>2.1.1. Market Expansion</t>
  </si>
  <si>
    <t>2.1.2. New Product Development</t>
  </si>
  <si>
    <t>Enter new customer segments or geographies</t>
  </si>
  <si>
    <t>Introduce new or premium-tier products</t>
  </si>
  <si>
    <t>2.1.3. Monetization of Data &amp; Services</t>
  </si>
  <si>
    <t>2.1.4. Digital Marketing Optimization</t>
  </si>
  <si>
    <t>2.1.5. Partnerships &amp; Alliances</t>
  </si>
  <si>
    <t>1.3. Sales Training &amp; Enablement</t>
  </si>
  <si>
    <t>Equip sales teams with better tools &amp; knowledge</t>
  </si>
  <si>
    <t>2.2.3. CRM &amp; Lead Scoring</t>
  </si>
  <si>
    <t>Prioritize high-value prospects using data</t>
  </si>
  <si>
    <t>2.2.4. Loyalty Programs</t>
  </si>
  <si>
    <t>2.2.1. Cross-selling</t>
  </si>
  <si>
    <t>Offer complementary products/services</t>
  </si>
  <si>
    <t>2.1.6. …</t>
  </si>
  <si>
    <t>2.2.5. …</t>
  </si>
  <si>
    <t>2.2. Existing customer expansion &amp; retention</t>
  </si>
  <si>
    <t>2.1. New customer acquisition</t>
  </si>
  <si>
    <t>1. Purchase price reduction</t>
  </si>
  <si>
    <t>3. Material change</t>
  </si>
  <si>
    <t>Lock in supplier pricing to avoid market fluctuations</t>
  </si>
  <si>
    <t>Incorporate recycled materials to lower raw material expenses</t>
  </si>
  <si>
    <t>Move sourcing closer to reduce shipping/logistics costs</t>
  </si>
  <si>
    <t>Use alternative materials without compromising quality</t>
  </si>
  <si>
    <t>Simplify product designs to reduce cost of production</t>
  </si>
  <si>
    <t>Reduce complexity by limiting variations in product lines</t>
  </si>
  <si>
    <t>2. Lean manufacturing</t>
  </si>
  <si>
    <t>Standardize processes to minimize defects and complexity cost</t>
  </si>
  <si>
    <t>Eliminate waste in production processes e.g., through higher automatization</t>
  </si>
  <si>
    <t xml:space="preserve">New tools and negotiation formats (e.g. supplier days) to maximize negotiation success </t>
  </si>
  <si>
    <t xml:space="preserve">Develop alternative suppliers to enhance negotiation power in case of single-source </t>
  </si>
  <si>
    <t>Leverage advanced technology for material tracking and automate ordering to optimize spend</t>
  </si>
  <si>
    <t>1.1. Value-based pricing</t>
  </si>
  <si>
    <t>Pricing based on perceived value</t>
  </si>
  <si>
    <t>Dynamic adjustment of prices based on demand fluctuation, customer segmentation, etc.</t>
  </si>
  <si>
    <t>1.4. Incentive system</t>
  </si>
  <si>
    <t>New incentive system (monetary / non-monetary) to motivate the sales teams</t>
  </si>
  <si>
    <t>1.5. …</t>
  </si>
  <si>
    <t>Develop new revenue streams e.g., sell insights, APIs, or premium add-ons</t>
  </si>
  <si>
    <t>General short description</t>
  </si>
  <si>
    <t>Reduce the number of suppliers to increase leverage in case of broad supplier case (for substitutional materials)</t>
  </si>
  <si>
    <t>Format</t>
  </si>
  <si>
    <t>Excel</t>
  </si>
  <si>
    <t xml:space="preserve">--&gt; Please unfold the hidden column for relevant observations </t>
  </si>
  <si>
    <t>Selective relevant observations:</t>
  </si>
  <si>
    <t>--&gt; Possible reasonable programm organization</t>
  </si>
  <si>
    <t>--&gt; Possible reasonable topline measures structured by price and volume increase; multiple structures possible</t>
  </si>
  <si>
    <t>02 TexGroup Financials 2024 &amp; 2023</t>
  </si>
  <si>
    <t>Whiteboard</t>
  </si>
  <si>
    <t>Verbally / Whiteboard</t>
  </si>
  <si>
    <t>% change</t>
  </si>
  <si>
    <t>2024, per unit</t>
  </si>
  <si>
    <t>2023, per unit</t>
  </si>
  <si>
    <t>change</t>
  </si>
  <si>
    <t>2024, PoS</t>
  </si>
  <si>
    <t>2023, PoS</t>
  </si>
  <si>
    <t>TexGroup, PoS</t>
  </si>
  <si>
    <t>Comp. #1, PoS</t>
  </si>
  <si>
    <t>Comp. #2, PoS</t>
  </si>
  <si>
    <t>vs. Comp. #1</t>
  </si>
  <si>
    <t>vs. Comp. #2</t>
  </si>
  <si>
    <t>TexGroup, p.u.</t>
  </si>
  <si>
    <t>Comp. #1, p.u.</t>
  </si>
  <si>
    <t>Comp. #2, p.u.</t>
  </si>
  <si>
    <t>05.B Brainstorming Material Cost Reduction</t>
  </si>
  <si>
    <t>05.A Brainstorming Topline Push</t>
  </si>
  <si>
    <t>01 Problem Breakdown</t>
  </si>
  <si>
    <t>--&gt; Possible reasonable structure of approach</t>
  </si>
  <si>
    <t>Addition 2.2</t>
  </si>
  <si>
    <t>Addition 2.3</t>
  </si>
  <si>
    <t>Addition 3.2</t>
  </si>
  <si>
    <t>Addition 3.3</t>
  </si>
  <si>
    <t>(02) Analyse TexGroup's income statement for 2024 and 2023 and formulate hypotheses on main reasons for the negative financial development</t>
  </si>
  <si>
    <t>(03) Benchmark TexGroup's income statement against its two main competitors and identify key improvement areas</t>
  </si>
  <si>
    <t>(05) Brainstorm first measure ideas either on how to (A) reduce raw material costs or (B) push the topline</t>
  </si>
  <si>
    <t xml:space="preserve"> </t>
  </si>
  <si>
    <t>Both competitors are significantly larger; Competitor #1 roughly two times and Competitor #2 roughly three times larger</t>
  </si>
  <si>
    <t>Competitor #2 has a similar product mix; Competitor #1 seems to focus on retail customers only as they have no volume in TexSport and TexProfessional</t>
  </si>
  <si>
    <t>In the two largest markets TexGroup is between 10-20% more expensive than its competitors; In sport and professional texitles they seem to offer competitive prices</t>
  </si>
  <si>
    <t>TexGroup has a significantly higher SG&amp;A cost share (as % of revenue) with ~15%; Competitor #1 has the leanest SG&amp;A cost structure with only ~7% , while Competitor #2 is in between with ~10%</t>
  </si>
  <si>
    <t>1.5. Nearshoring</t>
  </si>
  <si>
    <t>1.6. …</t>
  </si>
  <si>
    <t>2.2. Extension of the useful life</t>
  </si>
  <si>
    <t>2.4. Procurement Automation</t>
  </si>
  <si>
    <t>2.5. …</t>
  </si>
  <si>
    <t>3.1. Material Substitution</t>
  </si>
  <si>
    <t>3.2. Recycled Materials</t>
  </si>
  <si>
    <t>3.3. Design for Manufacturability</t>
  </si>
  <si>
    <t>3.4. Product Standardization</t>
  </si>
  <si>
    <t>3.5. …</t>
  </si>
  <si>
    <t>--&gt; Possible reasonable material cost measures structured by purchase price reduction, lean manufacturing, material change; multiple structures possible</t>
  </si>
  <si>
    <t xml:space="preserve">Extend useful life especially of indirect production materials </t>
  </si>
  <si>
    <t>1.1. Supplier Negotiation</t>
  </si>
  <si>
    <t>1.2. Supplier Consolidation</t>
  </si>
  <si>
    <t>1.3. Multi-sourcing Strategy</t>
  </si>
  <si>
    <t>1.4. Long-term Contracts</t>
  </si>
  <si>
    <t>2.1. Yield Improvement / Scrap Reduction</t>
  </si>
  <si>
    <t>2.3. Process Standardization</t>
  </si>
  <si>
    <r>
      <rPr>
        <b/>
        <sz val="11"/>
        <color theme="1"/>
        <rFont val="Calibri"/>
        <family val="2"/>
        <scheme val="minor"/>
      </rPr>
      <t>Title:</t>
    </r>
    <r>
      <rPr>
        <sz val="11"/>
        <color theme="1"/>
        <rFont val="Calibri"/>
        <family val="2"/>
        <scheme val="minor"/>
      </rPr>
      <t xml:space="preserve"> TexGroup - Breaking the crisis of a traditional textile company</t>
    </r>
  </si>
  <si>
    <r>
      <rPr>
        <b/>
        <sz val="11"/>
        <color theme="1"/>
        <rFont val="Calibri"/>
        <family val="2"/>
        <scheme val="minor"/>
      </rPr>
      <t xml:space="preserve">Topic: </t>
    </r>
    <r>
      <rPr>
        <sz val="11"/>
        <color theme="1"/>
        <rFont val="Calibri"/>
        <family val="2"/>
        <scheme val="minor"/>
      </rPr>
      <t>Turnaround case</t>
    </r>
  </si>
  <si>
    <r>
      <rPr>
        <b/>
        <sz val="11"/>
        <color theme="1"/>
        <rFont val="Calibri"/>
        <family val="2"/>
        <scheme val="minor"/>
      </rPr>
      <t>Level:</t>
    </r>
    <r>
      <rPr>
        <sz val="11"/>
        <color theme="1"/>
        <rFont val="Calibri"/>
        <family val="2"/>
        <scheme val="minor"/>
      </rPr>
      <t xml:space="preserve"> Advanced</t>
    </r>
  </si>
  <si>
    <r>
      <rPr>
        <b/>
        <sz val="11"/>
        <color theme="1"/>
        <rFont val="Calibri"/>
        <family val="2"/>
        <scheme val="minor"/>
      </rPr>
      <t>Interview style:</t>
    </r>
    <r>
      <rPr>
        <sz val="11"/>
        <color theme="1"/>
        <rFont val="Calibri"/>
        <family val="2"/>
        <scheme val="minor"/>
      </rPr>
      <t xml:space="preserve"> Candidate-led</t>
    </r>
  </si>
  <si>
    <r>
      <t>Time</t>
    </r>
    <r>
      <rPr>
        <sz val="11"/>
        <color rgb="FF002060"/>
        <rFont val="Calibri"/>
        <family val="2"/>
        <scheme val="minor"/>
      </rPr>
      <t xml:space="preserve"> (min)</t>
    </r>
  </si>
  <si>
    <t>Addition 2.4</t>
  </si>
  <si>
    <t>Addition 3.4</t>
  </si>
  <si>
    <t>Avg. labor cost per units is slightly increased by &gt;10%</t>
  </si>
  <si>
    <t>Minor increase in avg. cost per unit by &lt;10%</t>
  </si>
  <si>
    <t>Minor increase in avg. cost per unit by &lt;5%</t>
  </si>
  <si>
    <t>Utilization dropped by 40ppts and plant is highly underutilized in 2024</t>
  </si>
  <si>
    <t>Slight decrease in yield by 3 ppts (i.e. increase in waste by 3pp), resulting in higher costs for the same output</t>
  </si>
  <si>
    <t>TexGroup's production is heavily underutilized and lags behind its competitors by &gt;35 ppts in terms of plant utilization</t>
  </si>
  <si>
    <t>TexGroup shows noticeably lower yield performance with 3-4ppts upside potential which could close the gap in raw material costs</t>
  </si>
  <si>
    <t xml:space="preserve">To stop this negative trend and secure long-term success, TexGroup is seeking an external consulting team to setup and implement a structured turnaround program. The primary target is to achieve 10% EBIT margin within two years. </t>
  </si>
  <si>
    <t>(01) Break down the problem into general possible drivers of TexGroup's declining profitability</t>
  </si>
  <si>
    <t>(04) How would you summarize and structure the key improvement areas based on the analysis? Please draft a possible program organization</t>
  </si>
  <si>
    <t>Note: Green Tabs show proposed solutions, blue tabs can be worked in prior to checking proposed solutions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</si>
</sst>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 style="thin">
        <color theme="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12">
    <xf numFmtId="0" fontId="0" fillId="0" borderId="0"/>
    <xf numFmtId="0" fontId="2" fillId="0" borderId="0"/>
    <xf numFmtId="0" fontId="4" fillId="0" borderId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5" fillId="0" borderId="0" xfId="0" applyFont="1"/>
    <xf numFmtId="0" fontId="6" fillId="0" borderId="0" xfId="0" applyFont="1"/>
    <xf numFmtId="164" fontId="6" fillId="0" borderId="0" xfId="0" applyNumberFormat="1" applyFont="1"/>
    <xf numFmtId="0" fontId="7" fillId="0" borderId="1" xfId="0" applyFont="1" applyBorder="1"/>
    <xf numFmtId="0" fontId="8" fillId="0" borderId="1" xfId="0" applyFont="1" applyBorder="1"/>
    <xf numFmtId="0" fontId="5" fillId="0" borderId="2" xfId="0" applyFont="1" applyBorder="1"/>
    <xf numFmtId="3" fontId="5" fillId="0" borderId="2" xfId="0" applyNumberFormat="1" applyFont="1" applyBorder="1"/>
    <xf numFmtId="0" fontId="5" fillId="0" borderId="2" xfId="0" applyFont="1" applyBorder="1" applyAlignment="1">
      <alignment horizontal="left" indent="1"/>
    </xf>
    <xf numFmtId="0" fontId="5" fillId="0" borderId="3" xfId="0" applyFont="1" applyBorder="1" applyAlignment="1">
      <alignment horizontal="left" indent="1"/>
    </xf>
    <xf numFmtId="3" fontId="5" fillId="0" borderId="3" xfId="0" applyNumberFormat="1" applyFont="1" applyBorder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left" indent="2"/>
    </xf>
    <xf numFmtId="0" fontId="9" fillId="0" borderId="0" xfId="0" applyFont="1"/>
    <xf numFmtId="3" fontId="5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left"/>
    </xf>
    <xf numFmtId="164" fontId="10" fillId="0" borderId="0" xfId="0" applyNumberFormat="1" applyFont="1"/>
    <xf numFmtId="0" fontId="10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11" fillId="0" borderId="0" xfId="0" quotePrefix="1" applyFont="1"/>
    <xf numFmtId="0" fontId="4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14" fillId="2" borderId="4" xfId="0" applyFont="1" applyFill="1" applyBorder="1"/>
    <xf numFmtId="0" fontId="14" fillId="2" borderId="4" xfId="0" applyFont="1" applyFill="1" applyBorder="1" applyAlignment="1">
      <alignment horizontal="left"/>
    </xf>
    <xf numFmtId="0" fontId="14" fillId="4" borderId="4" xfId="0" applyFont="1" applyFill="1" applyBorder="1" applyAlignment="1">
      <alignment horizontal="left" indent="1"/>
    </xf>
    <xf numFmtId="0" fontId="14" fillId="4" borderId="4" xfId="0" applyFont="1" applyFill="1" applyBorder="1" applyAlignment="1">
      <alignment horizontal="left"/>
    </xf>
    <xf numFmtId="0" fontId="14" fillId="4" borderId="4" xfId="0" applyFont="1" applyFill="1" applyBorder="1"/>
    <xf numFmtId="0" fontId="0" fillId="0" borderId="0" xfId="0" applyAlignment="1">
      <alignment horizontal="center"/>
    </xf>
    <xf numFmtId="0" fontId="14" fillId="0" borderId="1" xfId="0" applyFont="1" applyBorder="1"/>
    <xf numFmtId="9" fontId="0" fillId="0" borderId="0" xfId="11" applyFont="1" applyAlignment="1">
      <alignment horizontal="left" vertical="center"/>
    </xf>
    <xf numFmtId="3" fontId="5" fillId="0" borderId="2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9" fontId="6" fillId="0" borderId="3" xfId="11" applyFont="1" applyBorder="1" applyAlignment="1">
      <alignment horizontal="right"/>
    </xf>
    <xf numFmtId="9" fontId="6" fillId="0" borderId="0" xfId="0" applyNumberFormat="1" applyFont="1" applyAlignment="1">
      <alignment horizontal="right"/>
    </xf>
    <xf numFmtId="9" fontId="6" fillId="0" borderId="2" xfId="0" applyNumberFormat="1" applyFont="1" applyBorder="1" applyAlignment="1">
      <alignment horizontal="right"/>
    </xf>
    <xf numFmtId="9" fontId="15" fillId="0" borderId="2" xfId="0" applyNumberFormat="1" applyFont="1" applyBorder="1" applyAlignment="1">
      <alignment horizontal="right"/>
    </xf>
    <xf numFmtId="164" fontId="6" fillId="6" borderId="0" xfId="0" applyNumberFormat="1" applyFont="1" applyFill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5" fillId="0" borderId="0" xfId="0" applyNumberFormat="1" applyFont="1" applyAlignment="1">
      <alignment horizontal="right"/>
    </xf>
    <xf numFmtId="9" fontId="0" fillId="0" borderId="0" xfId="0" applyNumberFormat="1" applyAlignment="1">
      <alignment horizontal="right"/>
    </xf>
    <xf numFmtId="164" fontId="6" fillId="6" borderId="3" xfId="11" applyNumberFormat="1" applyFont="1" applyFill="1" applyBorder="1" applyAlignment="1">
      <alignment horizontal="right"/>
    </xf>
    <xf numFmtId="164" fontId="6" fillId="6" borderId="2" xfId="0" applyNumberFormat="1" applyFont="1" applyFill="1" applyBorder="1" applyAlignment="1">
      <alignment horizontal="right"/>
    </xf>
    <xf numFmtId="164" fontId="15" fillId="6" borderId="2" xfId="0" applyNumberFormat="1" applyFont="1" applyFill="1" applyBorder="1" applyAlignment="1">
      <alignment horizontal="right"/>
    </xf>
    <xf numFmtId="164" fontId="15" fillId="6" borderId="3" xfId="0" applyNumberFormat="1" applyFont="1" applyFill="1" applyBorder="1" applyAlignment="1">
      <alignment horizontal="right"/>
    </xf>
    <xf numFmtId="164" fontId="15" fillId="6" borderId="0" xfId="0" applyNumberFormat="1" applyFont="1" applyFill="1" applyAlignment="1">
      <alignment horizontal="right"/>
    </xf>
    <xf numFmtId="164" fontId="0" fillId="0" borderId="0" xfId="11" applyNumberFormat="1" applyFont="1" applyAlignment="1">
      <alignment horizontal="right"/>
    </xf>
    <xf numFmtId="164" fontId="5" fillId="0" borderId="3" xfId="11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0" fontId="12" fillId="5" borderId="1" xfId="0" applyFont="1" applyFill="1" applyBorder="1" applyAlignment="1">
      <alignment horizontal="center"/>
    </xf>
    <xf numFmtId="164" fontId="5" fillId="0" borderId="0" xfId="0" applyNumberFormat="1" applyFont="1" applyAlignment="1">
      <alignment horizontal="right"/>
    </xf>
    <xf numFmtId="4" fontId="0" fillId="0" borderId="0" xfId="11" applyNumberFormat="1" applyFont="1" applyAlignment="1">
      <alignment horizontal="right"/>
    </xf>
    <xf numFmtId="4" fontId="5" fillId="0" borderId="2" xfId="0" applyNumberFormat="1" applyFont="1" applyBorder="1" applyAlignment="1">
      <alignment horizontal="right"/>
    </xf>
    <xf numFmtId="4" fontId="5" fillId="0" borderId="3" xfId="11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9" fontId="0" fillId="0" borderId="0" xfId="11" quotePrefix="1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5" fillId="4" borderId="8" xfId="0" applyFont="1" applyFill="1" applyBorder="1" applyAlignment="1">
      <alignment horizontal="left"/>
    </xf>
    <xf numFmtId="0" fontId="5" fillId="4" borderId="8" xfId="0" applyFont="1" applyFill="1" applyBorder="1"/>
    <xf numFmtId="0" fontId="0" fillId="0" borderId="3" xfId="0" applyBorder="1" applyAlignment="1">
      <alignment horizontal="left" indent="2"/>
    </xf>
    <xf numFmtId="0" fontId="0" fillId="0" borderId="3" xfId="0" applyBorder="1" applyAlignment="1">
      <alignment horizontal="left"/>
    </xf>
    <xf numFmtId="3" fontId="0" fillId="0" borderId="3" xfId="0" applyNumberFormat="1" applyBorder="1"/>
    <xf numFmtId="0" fontId="0" fillId="0" borderId="0" xfId="0" applyAlignment="1">
      <alignment horizontal="left" indent="3"/>
    </xf>
    <xf numFmtId="0" fontId="0" fillId="0" borderId="0" xfId="0" applyAlignment="1">
      <alignment horizontal="left"/>
    </xf>
    <xf numFmtId="3" fontId="0" fillId="0" borderId="0" xfId="0" applyNumberFormat="1"/>
    <xf numFmtId="9" fontId="0" fillId="0" borderId="0" xfId="0" applyNumberFormat="1"/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left"/>
    </xf>
    <xf numFmtId="165" fontId="0" fillId="0" borderId="2" xfId="0" applyNumberFormat="1" applyBorder="1"/>
    <xf numFmtId="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6" fillId="5" borderId="4" xfId="0" applyFont="1" applyFill="1" applyBorder="1" applyAlignment="1">
      <alignment horizontal="right"/>
    </xf>
    <xf numFmtId="0" fontId="12" fillId="7" borderId="4" xfId="0" applyFont="1" applyFill="1" applyBorder="1" applyAlignment="1">
      <alignment horizontal="right"/>
    </xf>
    <xf numFmtId="0" fontId="16" fillId="7" borderId="4" xfId="0" applyFont="1" applyFill="1" applyBorder="1" applyAlignment="1">
      <alignment horizontal="right"/>
    </xf>
    <xf numFmtId="0" fontId="12" fillId="8" borderId="4" xfId="0" applyFont="1" applyFill="1" applyBorder="1" applyAlignment="1">
      <alignment horizontal="right"/>
    </xf>
    <xf numFmtId="0" fontId="16" fillId="8" borderId="4" xfId="0" applyFont="1" applyFill="1" applyBorder="1" applyAlignment="1">
      <alignment horizontal="right"/>
    </xf>
    <xf numFmtId="0" fontId="10" fillId="3" borderId="4" xfId="0" applyFont="1" applyFill="1" applyBorder="1" applyAlignment="1">
      <alignment horizontal="left"/>
    </xf>
    <xf numFmtId="4" fontId="0" fillId="0" borderId="0" xfId="0" applyNumberFormat="1"/>
    <xf numFmtId="0" fontId="14" fillId="2" borderId="4" xfId="0" applyFont="1" applyFill="1" applyBorder="1" applyAlignment="1">
      <alignment horizontal="right"/>
    </xf>
    <xf numFmtId="0" fontId="10" fillId="0" borderId="0" xfId="0" quotePrefix="1" applyFont="1"/>
    <xf numFmtId="0" fontId="14" fillId="0" borderId="0" xfId="0" applyFont="1"/>
    <xf numFmtId="0" fontId="17" fillId="0" borderId="0" xfId="0" applyFont="1"/>
    <xf numFmtId="0" fontId="12" fillId="7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</cellXfs>
  <cellStyles count="12">
    <cellStyle name="Link 2" xfId="3" xr:uid="{2B72CF14-1897-460F-83F1-49131B968C9C}"/>
    <cellStyle name="Normal" xfId="0" builtinId="0"/>
    <cellStyle name="Normal 229" xfId="1" xr:uid="{00000000-0005-0000-0000-000000000000}"/>
    <cellStyle name="Percent" xfId="11" builtinId="5"/>
    <cellStyle name="Prozent 2" xfId="9" xr:uid="{6E952EC4-468E-415E-94DD-B6733468E1B6}"/>
    <cellStyle name="Prozent 3" xfId="4" xr:uid="{E9EF9BA1-B588-4EAD-A5D5-8DE6968E7DFA}"/>
    <cellStyle name="Standard 2" xfId="2" xr:uid="{D7B54A3F-BBF8-400D-9F73-FBE0160AE72F}"/>
    <cellStyle name="Standard 2 2" xfId="6" xr:uid="{2152CE79-8B7F-4C25-B778-1A3937CEFC3A}"/>
    <cellStyle name="Standard 2 3" xfId="8" xr:uid="{31996948-CA32-4D77-9C3E-6B151CC06441}"/>
    <cellStyle name="Standard 2 4" xfId="5" xr:uid="{D9E04F36-E22A-45C0-84BB-098C79C76AB0}"/>
    <cellStyle name="Standard 3" xfId="10" xr:uid="{DC7CAB8B-5FEC-4237-A95A-72D04CC0F40D}"/>
    <cellStyle name="Standard 5" xfId="7" xr:uid="{09AC1437-14A7-4370-ACCE-717E591A2D2B}"/>
  </cellStyles>
  <dxfs count="0"/>
  <tableStyles count="0" defaultTableStyle="TableStyleMedium2" defaultPivotStyle="PivotStyleLight16"/>
  <colors>
    <mruColors>
      <color rgb="FFFFFF66"/>
      <color rgb="FFFFD243"/>
      <color rgb="FF00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4</xdr:row>
      <xdr:rowOff>161926</xdr:rowOff>
    </xdr:from>
    <xdr:to>
      <xdr:col>9</xdr:col>
      <xdr:colOff>857251</xdr:colOff>
      <xdr:row>20</xdr:row>
      <xdr:rowOff>88721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8AB6EC3-DE4B-351C-A749-B0A97B299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942976"/>
          <a:ext cx="7886700" cy="2895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5</xdr:row>
      <xdr:rowOff>78862</xdr:rowOff>
    </xdr:from>
    <xdr:to>
      <xdr:col>8</xdr:col>
      <xdr:colOff>779547</xdr:colOff>
      <xdr:row>15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822D36-B018-823F-F1DE-3ED9101B3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040887"/>
          <a:ext cx="5856372" cy="19023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CC10D-FE97-4DDB-A2F3-1B2E9FCF7E7C}">
  <sheetPr>
    <tabColor rgb="FF002060"/>
    <pageSetUpPr autoPageBreaks="0"/>
  </sheetPr>
  <dimension ref="B2:F23"/>
  <sheetViews>
    <sheetView showGridLines="0" tabSelected="1" zoomScaleNormal="100" workbookViewId="0"/>
  </sheetViews>
  <sheetFormatPr defaultColWidth="10.81640625" defaultRowHeight="14.5" x14ac:dyDescent="0.35"/>
  <cols>
    <col min="1" max="1" width="5.54296875" customWidth="1"/>
    <col min="2" max="2" width="136.54296875" customWidth="1"/>
    <col min="3" max="3" width="27" customWidth="1"/>
    <col min="4" max="4" width="10.453125" customWidth="1"/>
  </cols>
  <sheetData>
    <row r="2" spans="2:6" ht="19" thickBot="1" x14ac:dyDescent="0.5">
      <c r="B2" s="4" t="s">
        <v>90</v>
      </c>
      <c r="C2" s="36"/>
      <c r="D2" s="36"/>
    </row>
    <row r="4" spans="2:6" x14ac:dyDescent="0.35">
      <c r="B4" s="69" t="s">
        <v>87</v>
      </c>
      <c r="C4" s="69"/>
      <c r="D4" s="70"/>
    </row>
    <row r="5" spans="2:6" x14ac:dyDescent="0.35">
      <c r="B5" s="64" t="s">
        <v>197</v>
      </c>
      <c r="C5" s="64"/>
      <c r="D5" s="64"/>
    </row>
    <row r="6" spans="2:6" x14ac:dyDescent="0.35">
      <c r="B6" s="64" t="s">
        <v>198</v>
      </c>
      <c r="C6" s="64"/>
      <c r="D6" s="64"/>
    </row>
    <row r="7" spans="2:6" x14ac:dyDescent="0.35">
      <c r="B7" s="64" t="s">
        <v>199</v>
      </c>
      <c r="C7" s="64"/>
      <c r="D7" s="64"/>
    </row>
    <row r="8" spans="2:6" x14ac:dyDescent="0.35">
      <c r="B8" s="64" t="s">
        <v>200</v>
      </c>
      <c r="C8" s="64"/>
      <c r="D8" s="64"/>
    </row>
    <row r="9" spans="2:6" ht="41.5" customHeight="1" x14ac:dyDescent="0.35"/>
    <row r="10" spans="2:6" x14ac:dyDescent="0.35">
      <c r="B10" s="30" t="s">
        <v>70</v>
      </c>
      <c r="C10" s="30"/>
      <c r="D10" s="30"/>
    </row>
    <row r="11" spans="2:6" s="66" customFormat="1" ht="55" customHeight="1" x14ac:dyDescent="0.35">
      <c r="B11" s="65" t="s">
        <v>72</v>
      </c>
      <c r="C11" s="65"/>
      <c r="D11" s="65"/>
    </row>
    <row r="12" spans="2:6" s="66" customFormat="1" ht="40" customHeight="1" x14ac:dyDescent="0.35">
      <c r="B12" s="67" t="s">
        <v>71</v>
      </c>
      <c r="C12" s="67"/>
      <c r="D12" s="67"/>
    </row>
    <row r="13" spans="2:6" s="66" customFormat="1" ht="40" customHeight="1" x14ac:dyDescent="0.35">
      <c r="B13" s="64" t="s">
        <v>211</v>
      </c>
      <c r="C13" s="64"/>
      <c r="D13" s="64"/>
    </row>
    <row r="14" spans="2:6" ht="41.5" customHeight="1" x14ac:dyDescent="0.35">
      <c r="F14" s="66"/>
    </row>
    <row r="15" spans="2:6" x14ac:dyDescent="0.35">
      <c r="B15" s="30" t="s">
        <v>88</v>
      </c>
      <c r="C15" s="30" t="s">
        <v>140</v>
      </c>
      <c r="D15" s="30" t="s">
        <v>201</v>
      </c>
      <c r="F15" s="66"/>
    </row>
    <row r="16" spans="2:6" ht="16" customHeight="1" x14ac:dyDescent="0.35">
      <c r="B16" s="26" t="s">
        <v>212</v>
      </c>
      <c r="C16" s="26" t="s">
        <v>148</v>
      </c>
      <c r="D16" s="27">
        <v>8</v>
      </c>
    </row>
    <row r="17" spans="2:4" ht="16" customHeight="1" x14ac:dyDescent="0.35">
      <c r="B17" s="64" t="s">
        <v>171</v>
      </c>
      <c r="C17" s="64" t="s">
        <v>141</v>
      </c>
      <c r="D17" s="23">
        <v>12</v>
      </c>
    </row>
    <row r="18" spans="2:4" ht="16" customHeight="1" x14ac:dyDescent="0.35">
      <c r="B18" s="64" t="s">
        <v>172</v>
      </c>
      <c r="C18" s="64" t="s">
        <v>141</v>
      </c>
      <c r="D18" s="23">
        <v>12</v>
      </c>
    </row>
    <row r="19" spans="2:4" ht="16" customHeight="1" x14ac:dyDescent="0.35">
      <c r="B19" s="64" t="s">
        <v>213</v>
      </c>
      <c r="C19" s="64" t="s">
        <v>147</v>
      </c>
      <c r="D19" s="23">
        <v>3</v>
      </c>
    </row>
    <row r="20" spans="2:4" ht="16" customHeight="1" x14ac:dyDescent="0.35">
      <c r="B20" s="68" t="s">
        <v>173</v>
      </c>
      <c r="C20" s="68" t="s">
        <v>147</v>
      </c>
      <c r="D20" s="24">
        <v>5</v>
      </c>
    </row>
    <row r="21" spans="2:4" x14ac:dyDescent="0.35">
      <c r="B21" s="23"/>
      <c r="C21" s="23" t="s">
        <v>89</v>
      </c>
      <c r="D21" s="1">
        <f>SUM(D16:D20)</f>
        <v>40</v>
      </c>
    </row>
    <row r="23" spans="2:4" x14ac:dyDescent="0.35">
      <c r="B23" s="96" t="s">
        <v>214</v>
      </c>
    </row>
  </sheetData>
  <printOptions horizontalCentered="1"/>
  <pageMargins left="0.7" right="0.7" top="0.78740157499999996" bottom="0.78740157499999996" header="0.3" footer="0.3"/>
  <pageSetup paperSize="9" orientation="portrait" r:id="rId1"/>
  <headerFooter>
    <oddHeader>&amp;C&amp;F: &amp;A</oddHeader>
    <oddFooter>&amp;CSeite &amp;P von &amp;N&amp;R&amp;D - &amp;T Uhr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45513-25C9-4864-B20E-88F4E4F509BF}">
  <sheetPr>
    <tabColor theme="9" tint="-0.249977111117893"/>
  </sheetPr>
  <dimension ref="B2:V21"/>
  <sheetViews>
    <sheetView showGridLines="0" zoomScaleNormal="100" workbookViewId="0"/>
  </sheetViews>
  <sheetFormatPr defaultColWidth="10.81640625" defaultRowHeight="14.5" x14ac:dyDescent="0.35"/>
  <cols>
    <col min="1" max="1" width="5.54296875" customWidth="1"/>
    <col min="2" max="22" width="12.54296875" customWidth="1"/>
  </cols>
  <sheetData>
    <row r="2" spans="2:22" ht="19" thickBot="1" x14ac:dyDescent="0.5">
      <c r="B2" s="4" t="s">
        <v>165</v>
      </c>
      <c r="C2" s="36"/>
      <c r="D2" s="36"/>
      <c r="E2" s="36"/>
      <c r="F2" s="36"/>
      <c r="G2" s="36"/>
      <c r="H2" s="36"/>
      <c r="I2" s="36"/>
      <c r="J2" s="36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</row>
    <row r="4" spans="2:22" x14ac:dyDescent="0.35">
      <c r="B4" s="25" t="s">
        <v>166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</row>
    <row r="6" spans="2:22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2:22" x14ac:dyDescent="0.3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2:22" x14ac:dyDescent="0.3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2:22" x14ac:dyDescent="0.3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2:22" x14ac:dyDescent="0.3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2:22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2:22" x14ac:dyDescent="0.3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2:22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2:22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2:22" x14ac:dyDescent="0.3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2:22" x14ac:dyDescent="0.35"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</row>
    <row r="17" spans="2:22" x14ac:dyDescent="0.35"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</row>
    <row r="18" spans="2:22" x14ac:dyDescent="0.35"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</row>
    <row r="20" spans="2:22" s="37" customFormat="1" ht="20.149999999999999" customHeight="1" x14ac:dyDescent="0.35"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</row>
    <row r="21" spans="2:22" s="37" customFormat="1" ht="20.149999999999999" customHeight="1" x14ac:dyDescent="0.35"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F8A06-33B2-4B9C-BD9E-115B9609CA33}">
  <sheetPr>
    <tabColor theme="4" tint="0.39997558519241921"/>
  </sheetPr>
  <dimension ref="B1:W44"/>
  <sheetViews>
    <sheetView showGridLines="0" zoomScaleNormal="100" workbookViewId="0"/>
  </sheetViews>
  <sheetFormatPr defaultColWidth="10.81640625" defaultRowHeight="14.5" outlineLevelCol="1" x14ac:dyDescent="0.35"/>
  <cols>
    <col min="1" max="1" width="5.54296875" customWidth="1"/>
    <col min="2" max="2" width="50.54296875" customWidth="1"/>
    <col min="3" max="3" width="10" customWidth="1"/>
    <col min="4" max="5" width="15.26953125" customWidth="1"/>
    <col min="6" max="6" width="3.54296875" hidden="1" customWidth="1" outlineLevel="1"/>
    <col min="7" max="7" width="15.54296875" hidden="1" customWidth="1" outlineLevel="1"/>
    <col min="8" max="8" width="3.54296875" customWidth="1" collapsed="1"/>
    <col min="9" max="11" width="15.26953125" hidden="1" customWidth="1" outlineLevel="1"/>
    <col min="12" max="12" width="3.81640625" customWidth="1" collapsed="1"/>
    <col min="13" max="15" width="15.26953125" hidden="1" customWidth="1" outlineLevel="1"/>
    <col min="16" max="16" width="3.54296875" customWidth="1" collapsed="1"/>
    <col min="17" max="17" width="3.54296875" customWidth="1"/>
    <col min="18" max="18" width="143" hidden="1" customWidth="1" outlineLevel="1"/>
    <col min="19" max="19" width="10.81640625" collapsed="1"/>
    <col min="23" max="23" width="10.81640625" customWidth="1"/>
  </cols>
  <sheetData>
    <row r="1" spans="2:23" ht="15" thickBot="1" x14ac:dyDescent="0.4">
      <c r="G1" s="57" t="s">
        <v>167</v>
      </c>
      <c r="I1" s="97" t="s">
        <v>168</v>
      </c>
      <c r="J1" s="97"/>
      <c r="K1" s="97"/>
      <c r="M1" s="98" t="s">
        <v>202</v>
      </c>
      <c r="N1" s="98"/>
      <c r="O1" s="98"/>
    </row>
    <row r="2" spans="2:23" ht="19" thickBot="1" x14ac:dyDescent="0.5">
      <c r="B2" s="4" t="s">
        <v>146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2:23" x14ac:dyDescent="0.35">
      <c r="P3" s="2"/>
      <c r="Q3" s="25" t="s">
        <v>142</v>
      </c>
      <c r="S3" s="2"/>
      <c r="T3" s="2"/>
      <c r="U3" s="2"/>
      <c r="V3" s="2"/>
      <c r="W3" s="2"/>
    </row>
    <row r="4" spans="2:23" x14ac:dyDescent="0.35">
      <c r="B4" s="30" t="s">
        <v>27</v>
      </c>
      <c r="C4" s="31" t="s">
        <v>14</v>
      </c>
      <c r="D4" s="30">
        <v>2024</v>
      </c>
      <c r="E4" s="30">
        <v>2023</v>
      </c>
      <c r="F4" t="s">
        <v>174</v>
      </c>
      <c r="G4" s="86" t="s">
        <v>149</v>
      </c>
      <c r="H4" t="s">
        <v>174</v>
      </c>
      <c r="I4" s="87" t="s">
        <v>150</v>
      </c>
      <c r="J4" s="87" t="s">
        <v>151</v>
      </c>
      <c r="K4" s="88" t="s">
        <v>149</v>
      </c>
      <c r="M4" s="89" t="s">
        <v>153</v>
      </c>
      <c r="N4" s="89" t="s">
        <v>154</v>
      </c>
      <c r="O4" s="90" t="s">
        <v>149</v>
      </c>
      <c r="R4" s="91" t="s">
        <v>143</v>
      </c>
    </row>
    <row r="5" spans="2:23" x14ac:dyDescent="0.35">
      <c r="B5" s="71" t="s">
        <v>8</v>
      </c>
      <c r="C5" s="72" t="s">
        <v>30</v>
      </c>
      <c r="D5" s="73">
        <f>SUM(D6:D9)</f>
        <v>76000000</v>
      </c>
      <c r="E5" s="73">
        <f>SUM(E6:E9)</f>
        <v>151300000</v>
      </c>
      <c r="F5" t="s">
        <v>174</v>
      </c>
      <c r="G5" s="49">
        <f t="shared" ref="G5:G16" si="0">+D5/E5-1</f>
        <v>-0.49768671513549245</v>
      </c>
      <c r="H5" t="s">
        <v>174</v>
      </c>
      <c r="I5" s="41"/>
      <c r="J5" s="41"/>
      <c r="K5" s="41"/>
      <c r="M5" s="41"/>
      <c r="N5" s="41"/>
      <c r="O5" s="41"/>
      <c r="R5" s="21" t="s">
        <v>42</v>
      </c>
    </row>
    <row r="6" spans="2:23" x14ac:dyDescent="0.35">
      <c r="B6" s="74" t="s">
        <v>10</v>
      </c>
      <c r="C6" s="75" t="s">
        <v>30</v>
      </c>
      <c r="D6" s="76">
        <v>42000000</v>
      </c>
      <c r="E6" s="76">
        <v>97500000</v>
      </c>
      <c r="F6" t="s">
        <v>174</v>
      </c>
      <c r="G6" s="45">
        <f t="shared" si="0"/>
        <v>-0.56923076923076921</v>
      </c>
      <c r="H6" t="s">
        <v>174</v>
      </c>
      <c r="I6" s="42"/>
      <c r="J6" s="42"/>
      <c r="K6" s="42"/>
      <c r="M6" s="42"/>
      <c r="N6" s="42"/>
      <c r="O6" s="42"/>
      <c r="R6" s="15" t="s">
        <v>36</v>
      </c>
    </row>
    <row r="7" spans="2:23" x14ac:dyDescent="0.35">
      <c r="B7" s="74" t="s">
        <v>11</v>
      </c>
      <c r="C7" s="75" t="s">
        <v>30</v>
      </c>
      <c r="D7" s="76">
        <v>12000000</v>
      </c>
      <c r="E7" s="76">
        <v>28000000</v>
      </c>
      <c r="F7" t="s">
        <v>174</v>
      </c>
      <c r="G7" s="45">
        <f t="shared" si="0"/>
        <v>-0.5714285714285714</v>
      </c>
      <c r="H7" t="s">
        <v>174</v>
      </c>
      <c r="I7" s="42"/>
      <c r="J7" s="42"/>
      <c r="K7" s="42"/>
      <c r="M7" s="42"/>
      <c r="N7" s="42"/>
      <c r="O7" s="42"/>
      <c r="R7" s="15" t="s">
        <v>37</v>
      </c>
    </row>
    <row r="8" spans="2:23" x14ac:dyDescent="0.35">
      <c r="B8" s="74" t="s">
        <v>12</v>
      </c>
      <c r="C8" s="75" t="s">
        <v>30</v>
      </c>
      <c r="D8" s="76">
        <v>17200000</v>
      </c>
      <c r="E8" s="76">
        <v>19600000</v>
      </c>
      <c r="F8" t="s">
        <v>174</v>
      </c>
      <c r="G8" s="45">
        <f t="shared" si="0"/>
        <v>-0.12244897959183676</v>
      </c>
      <c r="H8" t="s">
        <v>174</v>
      </c>
      <c r="I8" s="42"/>
      <c r="J8" s="42"/>
      <c r="K8" s="42"/>
      <c r="M8" s="42"/>
      <c r="N8" s="42"/>
      <c r="O8" s="42"/>
      <c r="P8" s="77"/>
      <c r="Q8" s="77"/>
      <c r="R8" s="15" t="s">
        <v>39</v>
      </c>
    </row>
    <row r="9" spans="2:23" x14ac:dyDescent="0.35">
      <c r="B9" s="74" t="s">
        <v>13</v>
      </c>
      <c r="C9" s="75" t="s">
        <v>30</v>
      </c>
      <c r="D9" s="76">
        <v>4800000</v>
      </c>
      <c r="E9" s="76">
        <v>6200000</v>
      </c>
      <c r="F9" t="s">
        <v>174</v>
      </c>
      <c r="G9" s="45">
        <f t="shared" si="0"/>
        <v>-0.22580645161290325</v>
      </c>
      <c r="H9" t="s">
        <v>174</v>
      </c>
      <c r="I9" s="42"/>
      <c r="J9" s="42"/>
      <c r="K9" s="42"/>
      <c r="M9" s="42"/>
      <c r="N9" s="42"/>
      <c r="O9" s="42"/>
      <c r="R9" s="15" t="s">
        <v>38</v>
      </c>
    </row>
    <row r="10" spans="2:23" x14ac:dyDescent="0.35">
      <c r="B10" s="78" t="s">
        <v>9</v>
      </c>
      <c r="C10" s="79" t="s">
        <v>29</v>
      </c>
      <c r="D10" s="80" cm="1">
        <f t="array" ref="D10">SUM(D6:D9*D11:D14)/D5</f>
        <v>5.047894736842105</v>
      </c>
      <c r="E10" s="80" cm="1">
        <f t="array" ref="E10">SUM(E6:E9*E11:E14)/E5</f>
        <v>4.2328486450760083</v>
      </c>
      <c r="F10" t="s">
        <v>174</v>
      </c>
      <c r="G10" s="50">
        <f t="shared" si="0"/>
        <v>0.19255261884079511</v>
      </c>
      <c r="H10" t="s">
        <v>174</v>
      </c>
      <c r="I10" s="43"/>
      <c r="J10" s="43"/>
      <c r="K10" s="43"/>
      <c r="M10" s="43"/>
      <c r="N10" s="43"/>
      <c r="O10" s="43"/>
      <c r="R10" s="21" t="s">
        <v>41</v>
      </c>
    </row>
    <row r="11" spans="2:23" x14ac:dyDescent="0.35">
      <c r="B11" s="74" t="s">
        <v>10</v>
      </c>
      <c r="C11" s="75" t="s">
        <v>29</v>
      </c>
      <c r="D11">
        <v>4.2</v>
      </c>
      <c r="E11">
        <v>3.3</v>
      </c>
      <c r="F11" t="s">
        <v>174</v>
      </c>
      <c r="G11" s="45">
        <f t="shared" si="0"/>
        <v>0.27272727272727293</v>
      </c>
      <c r="H11" t="s">
        <v>174</v>
      </c>
      <c r="I11" s="42"/>
      <c r="J11" s="42"/>
      <c r="K11" s="42"/>
      <c r="M11" s="42"/>
      <c r="N11" s="42"/>
      <c r="O11" s="42"/>
      <c r="P11" s="77"/>
      <c r="Q11" s="77"/>
      <c r="R11" s="15" t="s">
        <v>34</v>
      </c>
    </row>
    <row r="12" spans="2:23" x14ac:dyDescent="0.35">
      <c r="B12" s="74" t="s">
        <v>11</v>
      </c>
      <c r="C12" s="75" t="s">
        <v>29</v>
      </c>
      <c r="D12">
        <v>7.8</v>
      </c>
      <c r="E12">
        <v>6.8</v>
      </c>
      <c r="F12" t="s">
        <v>174</v>
      </c>
      <c r="G12" s="45">
        <f t="shared" si="0"/>
        <v>0.14705882352941169</v>
      </c>
      <c r="H12" t="s">
        <v>174</v>
      </c>
      <c r="I12" s="42"/>
      <c r="J12" s="42"/>
      <c r="K12" s="42"/>
      <c r="M12" s="42"/>
      <c r="N12" s="42"/>
      <c r="O12" s="42"/>
      <c r="P12" s="77"/>
      <c r="Q12" s="77"/>
      <c r="R12" s="15" t="s">
        <v>35</v>
      </c>
    </row>
    <row r="13" spans="2:23" x14ac:dyDescent="0.35">
      <c r="B13" s="74" t="s">
        <v>12</v>
      </c>
      <c r="C13" s="75" t="s">
        <v>29</v>
      </c>
      <c r="D13">
        <v>5.0999999999999996</v>
      </c>
      <c r="E13">
        <v>4.9000000000000004</v>
      </c>
      <c r="F13" t="s">
        <v>174</v>
      </c>
      <c r="G13" s="45">
        <f t="shared" si="0"/>
        <v>4.0816326530612068E-2</v>
      </c>
      <c r="H13" t="s">
        <v>174</v>
      </c>
      <c r="I13" s="42"/>
      <c r="J13" s="42"/>
      <c r="K13" s="42"/>
      <c r="M13" s="42"/>
      <c r="N13" s="42"/>
      <c r="O13" s="42"/>
      <c r="R13" s="15" t="s">
        <v>43</v>
      </c>
    </row>
    <row r="14" spans="2:23" x14ac:dyDescent="0.35">
      <c r="B14" s="74" t="s">
        <v>13</v>
      </c>
      <c r="C14" s="75" t="s">
        <v>29</v>
      </c>
      <c r="D14">
        <v>5.4</v>
      </c>
      <c r="E14">
        <v>5.2</v>
      </c>
      <c r="F14" t="s">
        <v>174</v>
      </c>
      <c r="G14" s="45">
        <f t="shared" si="0"/>
        <v>3.8461538461538547E-2</v>
      </c>
      <c r="H14" t="s">
        <v>174</v>
      </c>
      <c r="I14" s="42"/>
      <c r="J14" s="42"/>
      <c r="K14" s="42"/>
      <c r="M14" s="42"/>
      <c r="N14" s="42"/>
      <c r="O14" s="42"/>
      <c r="R14" s="15" t="s">
        <v>44</v>
      </c>
      <c r="S14" s="77"/>
    </row>
    <row r="15" spans="2:23" x14ac:dyDescent="0.35">
      <c r="B15" s="8" t="s">
        <v>4</v>
      </c>
      <c r="C15" s="11" t="s">
        <v>15</v>
      </c>
      <c r="D15" s="7">
        <f>SUMPRODUCT(D6:D9,D11:D14)</f>
        <v>383640000</v>
      </c>
      <c r="E15" s="7">
        <f>SUMPRODUCT(E6:E9,E11:E14)</f>
        <v>640430000</v>
      </c>
      <c r="F15" t="s">
        <v>174</v>
      </c>
      <c r="G15" s="51">
        <f t="shared" si="0"/>
        <v>-0.40096497665630904</v>
      </c>
      <c r="H15" t="s">
        <v>174</v>
      </c>
      <c r="I15" s="44"/>
      <c r="J15" s="44"/>
      <c r="K15" s="44"/>
      <c r="M15" s="44"/>
      <c r="N15" s="44"/>
      <c r="O15" s="44"/>
      <c r="R15" s="18" t="s">
        <v>40</v>
      </c>
    </row>
    <row r="16" spans="2:23" x14ac:dyDescent="0.35">
      <c r="B16" s="9" t="s">
        <v>1</v>
      </c>
      <c r="C16" s="12" t="s">
        <v>15</v>
      </c>
      <c r="D16" s="10">
        <f>SUM(D17:D22)</f>
        <v>-325356878.40000004</v>
      </c>
      <c r="E16" s="10">
        <f>SUM(E17:E22)</f>
        <v>-511875555.236</v>
      </c>
      <c r="F16" t="s">
        <v>174</v>
      </c>
      <c r="G16" s="51">
        <f t="shared" si="0"/>
        <v>-0.3643828562002841</v>
      </c>
      <c r="H16" t="s">
        <v>174</v>
      </c>
      <c r="I16" s="46"/>
      <c r="J16" s="46"/>
      <c r="K16" s="52">
        <f>+D16/E16-1</f>
        <v>-0.3643828562002841</v>
      </c>
      <c r="M16" s="46"/>
      <c r="N16" s="46"/>
      <c r="O16" s="46"/>
      <c r="R16" s="19" t="s">
        <v>45</v>
      </c>
    </row>
    <row r="17" spans="2:19" x14ac:dyDescent="0.35">
      <c r="B17" s="29" t="s">
        <v>20</v>
      </c>
      <c r="C17" s="75" t="s">
        <v>15</v>
      </c>
      <c r="D17" s="76">
        <v>-145910595.28</v>
      </c>
      <c r="E17" s="76">
        <v>-214067733.19911999</v>
      </c>
      <c r="F17" t="s">
        <v>174</v>
      </c>
      <c r="G17" s="45">
        <f t="shared" ref="G17:G23" si="1">+D17/E17-1</f>
        <v>-0.31839052481450847</v>
      </c>
      <c r="H17" t="s">
        <v>174</v>
      </c>
      <c r="I17" s="81">
        <f t="shared" ref="I17:J22" si="2">+D17/D$5</f>
        <v>-1.9198762536842104</v>
      </c>
      <c r="J17" s="81">
        <f t="shared" si="2"/>
        <v>-1.4148561348256443</v>
      </c>
      <c r="K17" s="45">
        <f t="shared" ref="K17:K22" si="3">+I17/J17-1</f>
        <v>0.35694096836269562</v>
      </c>
      <c r="M17" s="82">
        <f t="shared" ref="M17:M23" si="4">+D17/D$15</f>
        <v>-0.38033206985715773</v>
      </c>
      <c r="N17" s="82">
        <f t="shared" ref="N17:N23" si="5">+E17/E$15</f>
        <v>-0.33425625470249676</v>
      </c>
      <c r="O17" s="45" t="str">
        <f t="shared" ref="O17:O23" si="6">+ROUND((M17-N17)*100,1)&amp;" ppts"</f>
        <v>-4.6 ppts</v>
      </c>
      <c r="R17" s="14" t="s">
        <v>32</v>
      </c>
    </row>
    <row r="18" spans="2:19" x14ac:dyDescent="0.35">
      <c r="B18" s="29" t="s">
        <v>3</v>
      </c>
      <c r="C18" s="75" t="s">
        <v>15</v>
      </c>
      <c r="D18" s="76">
        <v>-75285650.816</v>
      </c>
      <c r="E18" s="76">
        <v>-108316355.49484</v>
      </c>
      <c r="F18" t="s">
        <v>174</v>
      </c>
      <c r="G18" s="45">
        <f t="shared" si="1"/>
        <v>-0.30494660319709077</v>
      </c>
      <c r="H18" t="s">
        <v>174</v>
      </c>
      <c r="I18" s="81">
        <f t="shared" si="2"/>
        <v>-0.99060066863157892</v>
      </c>
      <c r="J18" s="81">
        <f t="shared" si="2"/>
        <v>-0.7159045306995373</v>
      </c>
      <c r="K18" s="45">
        <f t="shared" si="3"/>
        <v>0.3837049860036863</v>
      </c>
      <c r="M18" s="82">
        <f t="shared" si="4"/>
        <v>-0.1962403576686477</v>
      </c>
      <c r="N18" s="82">
        <f t="shared" si="5"/>
        <v>-0.16913067079124963</v>
      </c>
      <c r="O18" s="45" t="str">
        <f t="shared" si="6"/>
        <v>-2.7 ppts</v>
      </c>
      <c r="R18" s="14" t="s">
        <v>31</v>
      </c>
    </row>
    <row r="19" spans="2:19" x14ac:dyDescent="0.35">
      <c r="B19" s="29" t="s">
        <v>16</v>
      </c>
      <c r="C19" s="75" t="s">
        <v>15</v>
      </c>
      <c r="D19" s="76">
        <v>-38642825.408</v>
      </c>
      <c r="E19" s="76">
        <v>-68022577.73304002</v>
      </c>
      <c r="F19" t="s">
        <v>174</v>
      </c>
      <c r="G19" s="45">
        <f t="shared" si="1"/>
        <v>-0.43191177553345861</v>
      </c>
      <c r="H19" t="s">
        <v>174</v>
      </c>
      <c r="I19" s="81">
        <f t="shared" si="2"/>
        <v>-0.50845822905263161</v>
      </c>
      <c r="J19" s="81">
        <f t="shared" si="2"/>
        <v>-0.44958742718466638</v>
      </c>
      <c r="K19" s="45">
        <f t="shared" si="3"/>
        <v>0.13094405739194359</v>
      </c>
      <c r="M19" s="82">
        <f t="shared" si="4"/>
        <v>-0.10072678919820666</v>
      </c>
      <c r="N19" s="82">
        <f t="shared" si="5"/>
        <v>-0.10621391523357747</v>
      </c>
      <c r="O19" s="45" t="str">
        <f t="shared" si="6"/>
        <v>0.5 ppts</v>
      </c>
      <c r="R19" s="14" t="s">
        <v>204</v>
      </c>
    </row>
    <row r="20" spans="2:19" x14ac:dyDescent="0.35">
      <c r="B20" s="29" t="s">
        <v>17</v>
      </c>
      <c r="C20" s="75" t="s">
        <v>15</v>
      </c>
      <c r="D20" s="76">
        <v>-26428550.272</v>
      </c>
      <c r="E20" s="76">
        <v>-48587555.523600012</v>
      </c>
      <c r="F20" t="s">
        <v>174</v>
      </c>
      <c r="G20" s="45">
        <f t="shared" si="1"/>
        <v>-0.45606338933509238</v>
      </c>
      <c r="H20" t="s">
        <v>174</v>
      </c>
      <c r="I20" s="81">
        <f t="shared" si="2"/>
        <v>-0.34774408252631578</v>
      </c>
      <c r="J20" s="81">
        <f t="shared" si="2"/>
        <v>-0.32113387656047593</v>
      </c>
      <c r="K20" s="45">
        <f t="shared" si="3"/>
        <v>8.2863278863164691E-2</v>
      </c>
      <c r="M20" s="82">
        <f t="shared" si="4"/>
        <v>-6.8888933041392972E-2</v>
      </c>
      <c r="N20" s="82">
        <f t="shared" si="5"/>
        <v>-7.5867082309698186E-2</v>
      </c>
      <c r="O20" s="45" t="str">
        <f t="shared" si="6"/>
        <v>0.7 ppts</v>
      </c>
      <c r="R20" s="14" t="s">
        <v>205</v>
      </c>
    </row>
    <row r="21" spans="2:19" x14ac:dyDescent="0.35">
      <c r="B21" s="29" t="s">
        <v>18</v>
      </c>
      <c r="C21" s="75" t="s">
        <v>15</v>
      </c>
      <c r="D21" s="76">
        <v>-21321412.704</v>
      </c>
      <c r="E21" s="76">
        <v>-38870044.418880008</v>
      </c>
      <c r="F21" t="s">
        <v>174</v>
      </c>
      <c r="G21" s="45">
        <f t="shared" si="1"/>
        <v>-0.45146929923126777</v>
      </c>
      <c r="H21" t="s">
        <v>174</v>
      </c>
      <c r="I21" s="81">
        <f t="shared" si="2"/>
        <v>-0.28054490399999998</v>
      </c>
      <c r="J21" s="81">
        <f t="shared" si="2"/>
        <v>-0.25690710124838073</v>
      </c>
      <c r="K21" s="45">
        <f t="shared" si="3"/>
        <v>9.2009145083015609E-2</v>
      </c>
      <c r="M21" s="82">
        <f t="shared" si="4"/>
        <v>-5.5576615326868938E-2</v>
      </c>
      <c r="N21" s="82">
        <f t="shared" si="5"/>
        <v>-6.0693665847758552E-2</v>
      </c>
      <c r="O21" s="45" t="str">
        <f t="shared" si="6"/>
        <v>0.5 ppts</v>
      </c>
      <c r="R21" s="14" t="s">
        <v>205</v>
      </c>
    </row>
    <row r="22" spans="2:19" x14ac:dyDescent="0.35">
      <c r="B22" s="29" t="s">
        <v>19</v>
      </c>
      <c r="C22" s="75" t="s">
        <v>15</v>
      </c>
      <c r="D22" s="76">
        <v>-17767843.920000002</v>
      </c>
      <c r="E22" s="76">
        <v>-34011288.86652001</v>
      </c>
      <c r="F22" t="s">
        <v>174</v>
      </c>
      <c r="G22" s="45">
        <f t="shared" si="1"/>
        <v>-0.47758980879168356</v>
      </c>
      <c r="H22" t="s">
        <v>174</v>
      </c>
      <c r="I22" s="81">
        <f t="shared" si="2"/>
        <v>-0.23378742000000002</v>
      </c>
      <c r="J22" s="81">
        <f t="shared" si="2"/>
        <v>-0.22479371359233319</v>
      </c>
      <c r="K22" s="45">
        <f t="shared" si="3"/>
        <v>4.0008709602872061E-2</v>
      </c>
      <c r="M22" s="82">
        <f t="shared" si="4"/>
        <v>-4.6313846105724123E-2</v>
      </c>
      <c r="N22" s="82">
        <f t="shared" si="5"/>
        <v>-5.3106957616788734E-2</v>
      </c>
      <c r="O22" s="45" t="str">
        <f t="shared" si="6"/>
        <v>0.7 ppts</v>
      </c>
      <c r="R22" s="14" t="s">
        <v>206</v>
      </c>
    </row>
    <row r="23" spans="2:19" x14ac:dyDescent="0.35">
      <c r="B23" s="1" t="s">
        <v>0</v>
      </c>
      <c r="C23" s="75" t="s">
        <v>15</v>
      </c>
      <c r="D23" s="17">
        <f>SUM(D15:D16)</f>
        <v>58283121.599999964</v>
      </c>
      <c r="E23" s="17">
        <f>SUM(E15:E16)</f>
        <v>128554444.764</v>
      </c>
      <c r="F23" t="s">
        <v>174</v>
      </c>
      <c r="G23" s="53">
        <f t="shared" si="1"/>
        <v>-0.54662694310573223</v>
      </c>
      <c r="H23" t="s">
        <v>174</v>
      </c>
      <c r="I23" s="47"/>
      <c r="J23" s="47"/>
      <c r="K23" s="53">
        <f>+D23/E23-1</f>
        <v>-0.54662694310573223</v>
      </c>
      <c r="M23" s="58">
        <f t="shared" si="4"/>
        <v>0.15192138880200179</v>
      </c>
      <c r="N23" s="58">
        <f t="shared" si="5"/>
        <v>0.20073145349843075</v>
      </c>
      <c r="O23" s="53" t="str">
        <f t="shared" si="6"/>
        <v>-4.9 ppts</v>
      </c>
      <c r="R23" s="20" t="s">
        <v>46</v>
      </c>
      <c r="S23" s="83"/>
    </row>
    <row r="24" spans="2:19" x14ac:dyDescent="0.35">
      <c r="B24" s="2" t="s">
        <v>21</v>
      </c>
      <c r="C24" s="13" t="s">
        <v>22</v>
      </c>
      <c r="D24" s="3">
        <f>D23/D15</f>
        <v>0.15192138880200179</v>
      </c>
      <c r="E24" s="3">
        <f>E23/E15</f>
        <v>0.20073145349843075</v>
      </c>
      <c r="F24" t="s">
        <v>174</v>
      </c>
      <c r="G24" s="45" t="str">
        <f>+ROUND((D24-E24)*100,1)&amp;" ppts"</f>
        <v>-4.9 ppts</v>
      </c>
      <c r="H24" t="s">
        <v>174</v>
      </c>
      <c r="I24" s="40"/>
      <c r="J24" s="40"/>
      <c r="K24" s="45" t="str">
        <f>+ROUND((D24-E24)*100,1)&amp;" ppts"</f>
        <v>-4.9 ppts</v>
      </c>
      <c r="M24" s="40"/>
      <c r="N24" s="40"/>
      <c r="O24" s="40"/>
      <c r="R24" s="16"/>
    </row>
    <row r="25" spans="2:19" x14ac:dyDescent="0.35">
      <c r="B25" s="9" t="s">
        <v>47</v>
      </c>
      <c r="C25" s="12" t="s">
        <v>15</v>
      </c>
      <c r="D25" s="10">
        <f>SUM(D26:D28)</f>
        <v>-55844310.399999991</v>
      </c>
      <c r="E25" s="10">
        <f>SUM(E26:E28)</f>
        <v>-70806312.500000015</v>
      </c>
      <c r="F25" t="s">
        <v>174</v>
      </c>
      <c r="G25" s="51">
        <f>+D25/E25-1</f>
        <v>-0.21130887306128276</v>
      </c>
      <c r="H25" t="s">
        <v>174</v>
      </c>
      <c r="I25" s="39"/>
      <c r="J25" s="39"/>
      <c r="K25" s="39"/>
      <c r="M25" s="55">
        <f>+D25/D$15</f>
        <v>-0.14556435825252839</v>
      </c>
      <c r="N25" s="56">
        <f>+E25/E$15</f>
        <v>-0.11056058039129962</v>
      </c>
      <c r="O25" s="52" t="str">
        <f>+ROUND((M25-N25)*100,1)&amp;" ppts"</f>
        <v>-3.5 ppts</v>
      </c>
      <c r="R25" s="18" t="s">
        <v>50</v>
      </c>
    </row>
    <row r="26" spans="2:19" x14ac:dyDescent="0.35">
      <c r="B26" s="29" t="s">
        <v>6</v>
      </c>
      <c r="C26" s="75" t="s">
        <v>15</v>
      </c>
      <c r="D26" s="76">
        <v>-28602763.199999999</v>
      </c>
      <c r="E26" s="76">
        <v>-36425168.972000003</v>
      </c>
      <c r="F26" t="s">
        <v>174</v>
      </c>
      <c r="G26" s="45">
        <f>+D26/E26-1</f>
        <v>-0.21475276554003309</v>
      </c>
      <c r="H26" t="s">
        <v>174</v>
      </c>
      <c r="I26" s="84"/>
      <c r="J26" s="84"/>
      <c r="K26" s="84"/>
      <c r="M26" s="54">
        <f t="shared" ref="M26:M28" si="7">+D26/D$15</f>
        <v>-7.4556258992805755E-2</v>
      </c>
      <c r="N26" s="82">
        <f>+E26/E$15</f>
        <v>-5.6876112880408482E-2</v>
      </c>
      <c r="O26" s="45" t="str">
        <f>+ROUND((M26-N26)*100,1)&amp;" ppts"</f>
        <v>-1.8 ppts</v>
      </c>
      <c r="R26" s="14" t="s">
        <v>48</v>
      </c>
    </row>
    <row r="27" spans="2:19" x14ac:dyDescent="0.35">
      <c r="B27" s="29" t="s">
        <v>7</v>
      </c>
      <c r="C27" s="75" t="s">
        <v>15</v>
      </c>
      <c r="D27" s="76">
        <v>-21791950.399999999</v>
      </c>
      <c r="E27" s="76">
        <v>-30817458.864000004</v>
      </c>
      <c r="F27" t="s">
        <v>174</v>
      </c>
      <c r="G27" s="45">
        <f>+D27/E27-1</f>
        <v>-0.29286997684755001</v>
      </c>
      <c r="H27" t="s">
        <v>174</v>
      </c>
      <c r="I27" s="84"/>
      <c r="J27" s="84"/>
      <c r="K27" s="84"/>
      <c r="M27" s="82">
        <f t="shared" si="7"/>
        <v>-5.6803123761860072E-2</v>
      </c>
      <c r="N27" s="82">
        <f>+E27/E$15</f>
        <v>-4.8119948884343337E-2</v>
      </c>
      <c r="O27" s="45" t="str">
        <f t="shared" ref="O27:O28" si="8">+ROUND((M27-N27)*100,1)&amp;" ppts"</f>
        <v>-0.9 ppts</v>
      </c>
      <c r="R27" s="14" t="s">
        <v>49</v>
      </c>
    </row>
    <row r="28" spans="2:19" x14ac:dyDescent="0.35">
      <c r="B28" s="29" t="s">
        <v>5</v>
      </c>
      <c r="C28" s="75" t="s">
        <v>15</v>
      </c>
      <c r="D28" s="76">
        <v>-5449596.7999999998</v>
      </c>
      <c r="E28" s="76">
        <v>-3563684.6639999999</v>
      </c>
      <c r="F28" t="s">
        <v>174</v>
      </c>
      <c r="G28" s="45">
        <f>+D28/E28-1</f>
        <v>0.52920286552042706</v>
      </c>
      <c r="H28" t="s">
        <v>174</v>
      </c>
      <c r="I28" s="84"/>
      <c r="J28" s="84"/>
      <c r="K28" s="84"/>
      <c r="M28" s="82">
        <f t="shared" si="7"/>
        <v>-1.4204975497862579E-2</v>
      </c>
      <c r="N28" s="82">
        <f>+E28/E$15</f>
        <v>-5.5645186265477877E-3</v>
      </c>
      <c r="O28" s="45" t="str">
        <f t="shared" si="8"/>
        <v>-0.9 ppts</v>
      </c>
      <c r="R28" s="14" t="s">
        <v>33</v>
      </c>
    </row>
    <row r="29" spans="2:19" x14ac:dyDescent="0.35">
      <c r="B29" s="6" t="s">
        <v>2</v>
      </c>
      <c r="C29" s="79" t="s">
        <v>15</v>
      </c>
      <c r="D29" s="7">
        <f>D23+D25</f>
        <v>2438811.1999999732</v>
      </c>
      <c r="E29" s="7">
        <f>E23+E25</f>
        <v>57748132.263999984</v>
      </c>
      <c r="F29" t="s">
        <v>174</v>
      </c>
      <c r="G29" s="51">
        <f>+D29/E29-1</f>
        <v>-0.9577681371779998</v>
      </c>
      <c r="H29" t="s">
        <v>174</v>
      </c>
      <c r="I29" s="38"/>
      <c r="J29" s="38"/>
      <c r="K29" s="38"/>
      <c r="M29" s="38"/>
      <c r="N29" s="38"/>
      <c r="O29" s="38"/>
      <c r="P29" s="77"/>
      <c r="Q29" s="77"/>
      <c r="R29" s="18" t="s">
        <v>51</v>
      </c>
    </row>
    <row r="30" spans="2:19" x14ac:dyDescent="0.35">
      <c r="B30" s="2" t="s">
        <v>23</v>
      </c>
      <c r="C30" s="13" t="s">
        <v>22</v>
      </c>
      <c r="D30" s="3">
        <f>D29/D15</f>
        <v>6.3570305494733944E-3</v>
      </c>
      <c r="E30" s="3">
        <f>E29/E15</f>
        <v>9.0170873107131122E-2</v>
      </c>
      <c r="F30" t="s">
        <v>174</v>
      </c>
      <c r="G30" s="45" t="str">
        <f>+ROUND((D30-E30)*100,1)&amp;" ppts"</f>
        <v>-8.4 ppts</v>
      </c>
      <c r="H30" t="s">
        <v>174</v>
      </c>
      <c r="I30" s="40"/>
      <c r="J30" s="40"/>
      <c r="K30" s="40"/>
      <c r="M30" s="40"/>
      <c r="N30" s="40"/>
      <c r="O30" s="40"/>
      <c r="R30" s="16"/>
    </row>
    <row r="31" spans="2:19" x14ac:dyDescent="0.35">
      <c r="B31" t="s">
        <v>174</v>
      </c>
      <c r="C31" s="75" t="s">
        <v>174</v>
      </c>
      <c r="D31" t="s">
        <v>174</v>
      </c>
      <c r="E31" t="s">
        <v>174</v>
      </c>
      <c r="F31" t="s">
        <v>174</v>
      </c>
      <c r="G31" s="85"/>
      <c r="H31" t="s">
        <v>174</v>
      </c>
      <c r="I31" s="85"/>
      <c r="J31" s="85"/>
      <c r="K31" s="85"/>
      <c r="M31" s="85"/>
      <c r="N31" s="85"/>
      <c r="O31" s="85"/>
    </row>
    <row r="32" spans="2:19" x14ac:dyDescent="0.35">
      <c r="B32" s="30" t="s">
        <v>28</v>
      </c>
      <c r="C32" s="31" t="s">
        <v>14</v>
      </c>
      <c r="D32" s="30">
        <v>2024</v>
      </c>
      <c r="E32" s="30">
        <v>2023</v>
      </c>
      <c r="F32" t="s">
        <v>174</v>
      </c>
      <c r="G32" s="86" t="s">
        <v>152</v>
      </c>
      <c r="H32" t="s">
        <v>174</v>
      </c>
      <c r="I32" s="85"/>
      <c r="J32" s="85"/>
      <c r="K32" s="85"/>
      <c r="M32" s="85"/>
      <c r="N32" s="85"/>
      <c r="O32" s="85"/>
    </row>
    <row r="33" spans="2:18" x14ac:dyDescent="0.35">
      <c r="B33" t="s">
        <v>25</v>
      </c>
      <c r="C33" s="75" t="s">
        <v>22</v>
      </c>
      <c r="D33" s="77">
        <v>0.47</v>
      </c>
      <c r="E33" s="77">
        <v>0.87</v>
      </c>
      <c r="F33" t="s">
        <v>174</v>
      </c>
      <c r="G33" s="40" t="str">
        <f>+ROUND((D33-E33)*100,3)&amp;" ppts"</f>
        <v>-40 ppts</v>
      </c>
      <c r="H33" t="s">
        <v>174</v>
      </c>
      <c r="I33" s="48"/>
      <c r="J33" s="48"/>
      <c r="K33" s="48"/>
      <c r="M33" s="85"/>
      <c r="N33" s="85"/>
      <c r="O33" s="85"/>
      <c r="R33" s="18" t="s">
        <v>207</v>
      </c>
    </row>
    <row r="34" spans="2:18" x14ac:dyDescent="0.35">
      <c r="B34" t="s">
        <v>26</v>
      </c>
      <c r="C34" s="75" t="s">
        <v>22</v>
      </c>
      <c r="D34" s="77">
        <v>0.91</v>
      </c>
      <c r="E34" s="77">
        <v>0.94</v>
      </c>
      <c r="F34" t="s">
        <v>174</v>
      </c>
      <c r="G34" s="40" t="str">
        <f>+ROUND((D34-E34)*100,3)&amp;" ppts"</f>
        <v>-3 ppts</v>
      </c>
      <c r="H34" t="s">
        <v>174</v>
      </c>
      <c r="I34" s="48"/>
      <c r="J34" s="48"/>
      <c r="K34" s="48"/>
      <c r="M34" s="48"/>
      <c r="N34" s="48"/>
      <c r="O34" s="48"/>
      <c r="R34" s="18" t="s">
        <v>208</v>
      </c>
    </row>
    <row r="35" spans="2:18" x14ac:dyDescent="0.35">
      <c r="C35" s="35"/>
    </row>
    <row r="36" spans="2:18" x14ac:dyDescent="0.35">
      <c r="C36" s="35"/>
    </row>
    <row r="37" spans="2:18" x14ac:dyDescent="0.35">
      <c r="C37" s="35"/>
    </row>
    <row r="38" spans="2:18" x14ac:dyDescent="0.35">
      <c r="C38" s="35"/>
    </row>
    <row r="39" spans="2:18" x14ac:dyDescent="0.35">
      <c r="C39" s="35"/>
    </row>
    <row r="40" spans="2:18" x14ac:dyDescent="0.35">
      <c r="C40" s="35"/>
    </row>
    <row r="41" spans="2:18" x14ac:dyDescent="0.35">
      <c r="C41" s="35"/>
    </row>
    <row r="42" spans="2:18" x14ac:dyDescent="0.35">
      <c r="C42" s="35"/>
    </row>
    <row r="43" spans="2:18" x14ac:dyDescent="0.35">
      <c r="C43" s="35"/>
    </row>
    <row r="44" spans="2:18" x14ac:dyDescent="0.35">
      <c r="C44" s="35"/>
    </row>
  </sheetData>
  <mergeCells count="2">
    <mergeCell ref="I1:K1"/>
    <mergeCell ref="M1:O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121C3-705F-4D2F-B67C-BE687CB34723}">
  <sheetPr>
    <tabColor theme="4" tint="0.39997558519241921"/>
  </sheetPr>
  <dimension ref="B1:Y44"/>
  <sheetViews>
    <sheetView showGridLines="0" zoomScaleNormal="100" workbookViewId="0"/>
  </sheetViews>
  <sheetFormatPr defaultColWidth="10.81640625" defaultRowHeight="14.5" outlineLevelCol="1" x14ac:dyDescent="0.35"/>
  <cols>
    <col min="1" max="1" width="5.54296875" customWidth="1"/>
    <col min="2" max="2" width="50.54296875" customWidth="1"/>
    <col min="3" max="3" width="10" customWidth="1"/>
    <col min="4" max="6" width="15.26953125" customWidth="1"/>
    <col min="7" max="7" width="3.54296875" hidden="1" customWidth="1" outlineLevel="1"/>
    <col min="8" max="9" width="15.26953125" hidden="1" customWidth="1" outlineLevel="1"/>
    <col min="10" max="10" width="3.54296875" customWidth="1" collapsed="1"/>
    <col min="11" max="13" width="15.26953125" hidden="1" customWidth="1" outlineLevel="1"/>
    <col min="14" max="14" width="3.54296875" customWidth="1" collapsed="1"/>
    <col min="15" max="17" width="15.26953125" hidden="1" customWidth="1" outlineLevel="1"/>
    <col min="18" max="18" width="3.54296875" customWidth="1" collapsed="1"/>
    <col min="19" max="19" width="3.54296875" customWidth="1"/>
    <col min="20" max="20" width="81.54296875" hidden="1" customWidth="1" outlineLevel="1"/>
    <col min="21" max="21" width="10.81640625" collapsed="1"/>
  </cols>
  <sheetData>
    <row r="1" spans="2:25" ht="15" thickBot="1" x14ac:dyDescent="0.4">
      <c r="H1" s="99" t="s">
        <v>169</v>
      </c>
      <c r="I1" s="99"/>
      <c r="K1" s="97" t="s">
        <v>170</v>
      </c>
      <c r="L1" s="97"/>
      <c r="M1" s="97"/>
      <c r="O1" s="98" t="s">
        <v>203</v>
      </c>
      <c r="P1" s="98"/>
      <c r="Q1" s="98"/>
    </row>
    <row r="2" spans="2:25" ht="19" thickBot="1" x14ac:dyDescent="0.5">
      <c r="B2" s="4" t="s">
        <v>69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2:25" x14ac:dyDescent="0.35">
      <c r="R3" s="2"/>
      <c r="S3" s="25" t="s">
        <v>142</v>
      </c>
      <c r="V3" s="2"/>
      <c r="W3" s="2"/>
      <c r="X3" s="2"/>
      <c r="Y3" s="2"/>
    </row>
    <row r="4" spans="2:25" x14ac:dyDescent="0.35">
      <c r="B4" s="30" t="s">
        <v>27</v>
      </c>
      <c r="C4" s="31" t="s">
        <v>14</v>
      </c>
      <c r="D4" s="93" t="s">
        <v>24</v>
      </c>
      <c r="E4" s="93" t="s">
        <v>52</v>
      </c>
      <c r="F4" s="93" t="s">
        <v>53</v>
      </c>
      <c r="H4" s="86" t="s">
        <v>158</v>
      </c>
      <c r="I4" s="86" t="s">
        <v>159</v>
      </c>
      <c r="K4" s="87" t="s">
        <v>160</v>
      </c>
      <c r="L4" s="87" t="s">
        <v>161</v>
      </c>
      <c r="M4" s="87" t="s">
        <v>162</v>
      </c>
      <c r="O4" s="89" t="s">
        <v>155</v>
      </c>
      <c r="P4" s="89" t="s">
        <v>156</v>
      </c>
      <c r="Q4" s="89" t="s">
        <v>157</v>
      </c>
      <c r="T4" s="91" t="s">
        <v>143</v>
      </c>
      <c r="U4" s="94"/>
    </row>
    <row r="5" spans="2:25" x14ac:dyDescent="0.35">
      <c r="B5" s="71" t="s">
        <v>8</v>
      </c>
      <c r="C5" s="72" t="s">
        <v>30</v>
      </c>
      <c r="D5" s="73">
        <f>SUM(D6:D9)</f>
        <v>76000000</v>
      </c>
      <c r="E5" s="73">
        <f>SUM(E6:E9)</f>
        <v>170000000</v>
      </c>
      <c r="F5" s="73">
        <f>SUM(F6:F9)</f>
        <v>210000000</v>
      </c>
      <c r="H5" s="49">
        <f>+IFERROR($D5/E5-1,"")</f>
        <v>-0.55294117647058827</v>
      </c>
      <c r="I5" s="49">
        <f t="shared" ref="I5:I15" si="0">+IFERROR($D5/F5-1,"")</f>
        <v>-0.63809523809523805</v>
      </c>
      <c r="K5" s="41"/>
      <c r="L5" s="41"/>
      <c r="M5" s="41"/>
      <c r="O5" s="41"/>
      <c r="P5" s="41"/>
      <c r="Q5" s="41"/>
      <c r="T5" s="21" t="s">
        <v>175</v>
      </c>
    </row>
    <row r="6" spans="2:25" x14ac:dyDescent="0.35">
      <c r="B6" s="74" t="s">
        <v>10</v>
      </c>
      <c r="C6" s="75" t="s">
        <v>30</v>
      </c>
      <c r="D6" s="76">
        <v>42000000</v>
      </c>
      <c r="E6" s="76">
        <v>120000000</v>
      </c>
      <c r="F6" s="76">
        <v>90000000</v>
      </c>
      <c r="H6" s="45">
        <f t="shared" ref="H6:H15" si="1">+IFERROR($D6/E6-1,"")</f>
        <v>-0.65</v>
      </c>
      <c r="I6" s="45">
        <f t="shared" si="0"/>
        <v>-0.53333333333333333</v>
      </c>
      <c r="K6" s="42"/>
      <c r="L6" s="42"/>
      <c r="M6" s="42"/>
      <c r="O6" s="42"/>
      <c r="P6" s="42"/>
      <c r="Q6" s="42"/>
      <c r="T6" s="15"/>
    </row>
    <row r="7" spans="2:25" x14ac:dyDescent="0.35">
      <c r="B7" s="74" t="s">
        <v>11</v>
      </c>
      <c r="C7" s="75" t="s">
        <v>30</v>
      </c>
      <c r="D7" s="76">
        <v>12000000</v>
      </c>
      <c r="E7" s="76">
        <v>50000000</v>
      </c>
      <c r="F7" s="76">
        <v>60000000</v>
      </c>
      <c r="H7" s="45">
        <f t="shared" si="1"/>
        <v>-0.76</v>
      </c>
      <c r="I7" s="45">
        <f t="shared" si="0"/>
        <v>-0.8</v>
      </c>
      <c r="K7" s="42"/>
      <c r="L7" s="42"/>
      <c r="M7" s="42"/>
      <c r="O7" s="42"/>
      <c r="P7" s="42"/>
      <c r="Q7" s="42"/>
      <c r="T7" s="15"/>
    </row>
    <row r="8" spans="2:25" x14ac:dyDescent="0.35">
      <c r="B8" s="74" t="s">
        <v>12</v>
      </c>
      <c r="C8" s="75" t="s">
        <v>30</v>
      </c>
      <c r="D8" s="76">
        <v>17200000</v>
      </c>
      <c r="E8" s="76">
        <v>0</v>
      </c>
      <c r="F8" s="76">
        <v>40000000</v>
      </c>
      <c r="H8" s="45" t="str">
        <f t="shared" si="1"/>
        <v/>
      </c>
      <c r="I8" s="45">
        <f t="shared" si="0"/>
        <v>-0.57000000000000006</v>
      </c>
      <c r="K8" s="42"/>
      <c r="L8" s="42"/>
      <c r="M8" s="42"/>
      <c r="O8" s="42"/>
      <c r="P8" s="42"/>
      <c r="Q8" s="42"/>
      <c r="R8" s="77"/>
      <c r="S8" s="77"/>
      <c r="T8" s="15" t="s">
        <v>176</v>
      </c>
    </row>
    <row r="9" spans="2:25" x14ac:dyDescent="0.35">
      <c r="B9" s="74" t="s">
        <v>13</v>
      </c>
      <c r="C9" s="75" t="s">
        <v>30</v>
      </c>
      <c r="D9" s="76">
        <v>4800000</v>
      </c>
      <c r="E9" s="76">
        <v>0</v>
      </c>
      <c r="F9" s="76">
        <v>20000000</v>
      </c>
      <c r="H9" s="45" t="str">
        <f t="shared" si="1"/>
        <v/>
      </c>
      <c r="I9" s="45">
        <f t="shared" si="0"/>
        <v>-0.76</v>
      </c>
      <c r="K9" s="42"/>
      <c r="L9" s="42"/>
      <c r="M9" s="42"/>
      <c r="O9" s="42"/>
      <c r="P9" s="42"/>
      <c r="Q9" s="42"/>
      <c r="T9" s="15"/>
    </row>
    <row r="10" spans="2:25" x14ac:dyDescent="0.35">
      <c r="B10" s="78" t="s">
        <v>9</v>
      </c>
      <c r="C10" s="79" t="s">
        <v>29</v>
      </c>
      <c r="D10" s="80" cm="1">
        <f t="array" ref="D10">SUM(D6:D9*D11:D14)/D5</f>
        <v>5.047894736842105</v>
      </c>
      <c r="E10" s="80" cm="1">
        <f t="array" ref="E10">SUM(E6:E9*E11:E14)/E5</f>
        <v>4.4882352941176471</v>
      </c>
      <c r="F10" s="80" cm="1">
        <f t="array" ref="F10">SUM(F6:F9*F11:F14)/F5</f>
        <v>5.2857142857142856</v>
      </c>
      <c r="H10" s="50">
        <f t="shared" si="1"/>
        <v>0.12469476443402083</v>
      </c>
      <c r="I10" s="50">
        <f t="shared" si="0"/>
        <v>-4.4992887624466626E-2</v>
      </c>
      <c r="K10" s="43"/>
      <c r="L10" s="43"/>
      <c r="M10" s="43"/>
      <c r="O10" s="43"/>
      <c r="P10" s="43"/>
      <c r="Q10" s="43"/>
      <c r="T10" s="21" t="s">
        <v>177</v>
      </c>
    </row>
    <row r="11" spans="2:25" x14ac:dyDescent="0.35">
      <c r="B11" s="74" t="s">
        <v>10</v>
      </c>
      <c r="C11" s="75" t="s">
        <v>29</v>
      </c>
      <c r="D11">
        <v>4.2</v>
      </c>
      <c r="E11">
        <v>3.4</v>
      </c>
      <c r="F11">
        <v>3.8</v>
      </c>
      <c r="H11" s="45">
        <f t="shared" si="1"/>
        <v>0.23529411764705888</v>
      </c>
      <c r="I11" s="45">
        <f t="shared" si="0"/>
        <v>0.10526315789473695</v>
      </c>
      <c r="K11" s="42"/>
      <c r="L11" s="42"/>
      <c r="M11" s="42"/>
      <c r="O11" s="42"/>
      <c r="P11" s="42"/>
      <c r="Q11" s="42"/>
      <c r="R11" s="77"/>
      <c r="S11" s="77"/>
      <c r="T11" s="15" t="s">
        <v>56</v>
      </c>
    </row>
    <row r="12" spans="2:25" x14ac:dyDescent="0.35">
      <c r="B12" s="74" t="s">
        <v>11</v>
      </c>
      <c r="C12" s="75" t="s">
        <v>29</v>
      </c>
      <c r="D12">
        <v>7.8</v>
      </c>
      <c r="E12">
        <v>7.1</v>
      </c>
      <c r="F12">
        <v>7.3</v>
      </c>
      <c r="H12" s="45">
        <f t="shared" si="1"/>
        <v>9.8591549295774739E-2</v>
      </c>
      <c r="I12" s="45">
        <f t="shared" si="0"/>
        <v>6.8493150684931559E-2</v>
      </c>
      <c r="K12" s="42"/>
      <c r="L12" s="42"/>
      <c r="M12" s="42"/>
      <c r="O12" s="42"/>
      <c r="P12" s="42"/>
      <c r="Q12" s="42"/>
      <c r="R12" s="77"/>
      <c r="S12" s="77"/>
      <c r="T12" s="15" t="s">
        <v>55</v>
      </c>
    </row>
    <row r="13" spans="2:25" x14ac:dyDescent="0.35">
      <c r="B13" s="74" t="s">
        <v>12</v>
      </c>
      <c r="C13" s="75" t="s">
        <v>29</v>
      </c>
      <c r="D13">
        <v>5.0999999999999996</v>
      </c>
      <c r="E13">
        <v>0</v>
      </c>
      <c r="F13">
        <v>5.4</v>
      </c>
      <c r="H13" s="45" t="str">
        <f t="shared" si="1"/>
        <v/>
      </c>
      <c r="I13" s="45">
        <f t="shared" si="0"/>
        <v>-5.5555555555555691E-2</v>
      </c>
      <c r="K13" s="42"/>
      <c r="L13" s="42"/>
      <c r="M13" s="42"/>
      <c r="O13" s="42"/>
      <c r="P13" s="42"/>
      <c r="Q13" s="42"/>
      <c r="T13" s="15" t="s">
        <v>54</v>
      </c>
    </row>
    <row r="14" spans="2:25" x14ac:dyDescent="0.35">
      <c r="B14" s="74" t="s">
        <v>13</v>
      </c>
      <c r="C14" s="75" t="s">
        <v>29</v>
      </c>
      <c r="D14">
        <v>5.4</v>
      </c>
      <c r="E14">
        <v>0</v>
      </c>
      <c r="F14">
        <v>5.7</v>
      </c>
      <c r="H14" s="45" t="str">
        <f t="shared" si="1"/>
        <v/>
      </c>
      <c r="I14" s="45">
        <f t="shared" si="0"/>
        <v>-5.2631578947368363E-2</v>
      </c>
      <c r="K14" s="42"/>
      <c r="L14" s="42"/>
      <c r="M14" s="42"/>
      <c r="O14" s="42"/>
      <c r="P14" s="42"/>
      <c r="Q14" s="42"/>
      <c r="T14" s="15" t="s">
        <v>54</v>
      </c>
      <c r="U14" s="77"/>
    </row>
    <row r="15" spans="2:25" x14ac:dyDescent="0.35">
      <c r="B15" s="8" t="s">
        <v>4</v>
      </c>
      <c r="C15" s="11" t="s">
        <v>15</v>
      </c>
      <c r="D15" s="7">
        <f>SUMPRODUCT(D6:D9,D11:D14)</f>
        <v>383640000</v>
      </c>
      <c r="E15" s="7">
        <f>SUMPRODUCT(E6:E9,E11:E14)</f>
        <v>763000000</v>
      </c>
      <c r="F15" s="7">
        <f>SUMPRODUCT(F6:F9,F11:F14)</f>
        <v>1110000000</v>
      </c>
      <c r="H15" s="51">
        <f t="shared" si="1"/>
        <v>-0.49719528178243777</v>
      </c>
      <c r="I15" s="51">
        <f t="shared" si="0"/>
        <v>-0.65437837837837831</v>
      </c>
      <c r="K15" s="44"/>
      <c r="L15" s="44"/>
      <c r="M15" s="44"/>
      <c r="O15" s="44"/>
      <c r="P15" s="44"/>
      <c r="Q15" s="44"/>
      <c r="T15" s="18"/>
    </row>
    <row r="16" spans="2:25" x14ac:dyDescent="0.35">
      <c r="B16" s="9" t="s">
        <v>1</v>
      </c>
      <c r="C16" s="12" t="s">
        <v>15</v>
      </c>
      <c r="D16" s="10">
        <f>SUM(D17:D22)</f>
        <v>-325356878.40000004</v>
      </c>
      <c r="E16" s="10">
        <f>SUM(E17:E22)</f>
        <v>-629000000</v>
      </c>
      <c r="F16" s="10">
        <f>SUM(F17:F22)</f>
        <v>-850500000</v>
      </c>
      <c r="H16" s="51">
        <f t="shared" ref="H16:H23" si="2">+IFERROR($D16/E16-1,"")</f>
        <v>-0.48273946200317963</v>
      </c>
      <c r="I16" s="51">
        <f t="shared" ref="I16:I23" si="3">+IFERROR($D16/F16-1,"")</f>
        <v>-0.61745222998236327</v>
      </c>
      <c r="K16" s="46">
        <f>+D16/D$5</f>
        <v>-4.281011557894737</v>
      </c>
      <c r="L16" s="46">
        <f t="shared" ref="L16:L22" si="4">+E16/E$5</f>
        <v>-3.7</v>
      </c>
      <c r="M16" s="46">
        <f t="shared" ref="M16:M22" si="5">+F16/F$5</f>
        <v>-4.05</v>
      </c>
      <c r="O16" s="56">
        <f t="shared" ref="O16:O23" si="6">+D16/D$15</f>
        <v>-0.84807861119799821</v>
      </c>
      <c r="P16" s="56">
        <f t="shared" ref="P16:P23" si="7">+E16/E$15</f>
        <v>-0.82437745740498036</v>
      </c>
      <c r="Q16" s="56">
        <f t="shared" ref="Q16:Q23" si="8">+F16/F$15</f>
        <v>-0.76621621621621616</v>
      </c>
      <c r="T16" s="19" t="s">
        <v>57</v>
      </c>
      <c r="U16" s="92"/>
      <c r="V16" s="92"/>
      <c r="W16" s="92"/>
    </row>
    <row r="17" spans="2:24" x14ac:dyDescent="0.35">
      <c r="B17" s="29" t="s">
        <v>20</v>
      </c>
      <c r="C17" s="75" t="s">
        <v>15</v>
      </c>
      <c r="D17" s="76">
        <v>-145910595.28</v>
      </c>
      <c r="E17" s="76">
        <v>-289000000</v>
      </c>
      <c r="F17" s="76">
        <v>-386400000</v>
      </c>
      <c r="H17" s="45">
        <f t="shared" si="2"/>
        <v>-0.49511904747404845</v>
      </c>
      <c r="I17" s="45">
        <f t="shared" si="3"/>
        <v>-0.62238458778467909</v>
      </c>
      <c r="K17" s="81">
        <f t="shared" ref="K17:K22" si="9">+D17/D$5</f>
        <v>-1.9198762536842104</v>
      </c>
      <c r="L17" s="81">
        <f t="shared" si="4"/>
        <v>-1.7</v>
      </c>
      <c r="M17" s="81">
        <f t="shared" si="5"/>
        <v>-1.84</v>
      </c>
      <c r="O17" s="82">
        <f t="shared" si="6"/>
        <v>-0.38033206985715773</v>
      </c>
      <c r="P17" s="82">
        <f t="shared" si="7"/>
        <v>-0.37876802096985585</v>
      </c>
      <c r="Q17" s="82">
        <f t="shared" si="8"/>
        <v>-0.34810810810810811</v>
      </c>
      <c r="T17" s="14" t="s">
        <v>58</v>
      </c>
      <c r="U17" s="92"/>
      <c r="V17" s="92"/>
      <c r="W17" s="92"/>
    </row>
    <row r="18" spans="2:24" x14ac:dyDescent="0.35">
      <c r="B18" s="29" t="s">
        <v>3</v>
      </c>
      <c r="C18" s="75" t="s">
        <v>15</v>
      </c>
      <c r="D18" s="76">
        <v>-75285650.816</v>
      </c>
      <c r="E18" s="76">
        <v>-136000000</v>
      </c>
      <c r="F18" s="76">
        <v>-178500000</v>
      </c>
      <c r="H18" s="45">
        <f t="shared" si="2"/>
        <v>-0.44642903811764711</v>
      </c>
      <c r="I18" s="45">
        <f t="shared" si="3"/>
        <v>-0.5782316480896359</v>
      </c>
      <c r="K18" s="81">
        <f t="shared" si="9"/>
        <v>-0.99060066863157892</v>
      </c>
      <c r="L18" s="81">
        <f t="shared" si="4"/>
        <v>-0.8</v>
      </c>
      <c r="M18" s="81">
        <f t="shared" si="5"/>
        <v>-0.85</v>
      </c>
      <c r="O18" s="82">
        <f t="shared" si="6"/>
        <v>-0.1962403576686477</v>
      </c>
      <c r="P18" s="82">
        <f t="shared" si="7"/>
        <v>-0.1782437745740498</v>
      </c>
      <c r="Q18" s="82">
        <f t="shared" si="8"/>
        <v>-0.16081081081081081</v>
      </c>
      <c r="T18" s="14" t="s">
        <v>59</v>
      </c>
      <c r="U18" s="92"/>
      <c r="V18" s="92"/>
      <c r="W18" s="92"/>
    </row>
    <row r="19" spans="2:24" x14ac:dyDescent="0.35">
      <c r="B19" s="29" t="s">
        <v>16</v>
      </c>
      <c r="C19" s="75" t="s">
        <v>15</v>
      </c>
      <c r="D19" s="76">
        <v>-38642825.408</v>
      </c>
      <c r="E19" s="76">
        <v>-68000000</v>
      </c>
      <c r="F19" s="76">
        <v>-105000000</v>
      </c>
      <c r="H19" s="45">
        <f t="shared" si="2"/>
        <v>-0.43172315576470588</v>
      </c>
      <c r="I19" s="45">
        <f t="shared" si="3"/>
        <v>-0.63197309135238089</v>
      </c>
      <c r="K19" s="81">
        <f t="shared" si="9"/>
        <v>-0.50845822905263161</v>
      </c>
      <c r="L19" s="81">
        <f t="shared" si="4"/>
        <v>-0.4</v>
      </c>
      <c r="M19" s="81">
        <f t="shared" si="5"/>
        <v>-0.5</v>
      </c>
      <c r="O19" s="82">
        <f t="shared" si="6"/>
        <v>-0.10072678919820666</v>
      </c>
      <c r="P19" s="82">
        <f t="shared" si="7"/>
        <v>-8.9121887287024901E-2</v>
      </c>
      <c r="Q19" s="82">
        <f t="shared" si="8"/>
        <v>-9.45945945945946E-2</v>
      </c>
      <c r="T19" s="14" t="s">
        <v>60</v>
      </c>
      <c r="U19" s="92"/>
      <c r="V19" s="92"/>
      <c r="W19" s="92"/>
    </row>
    <row r="20" spans="2:24" x14ac:dyDescent="0.35">
      <c r="B20" s="29" t="s">
        <v>17</v>
      </c>
      <c r="C20" s="75" t="s">
        <v>15</v>
      </c>
      <c r="D20" s="76">
        <v>-26428550.272</v>
      </c>
      <c r="E20" s="76">
        <v>-51000000</v>
      </c>
      <c r="F20" s="76">
        <v>-65100000</v>
      </c>
      <c r="H20" s="45">
        <f t="shared" si="2"/>
        <v>-0.48179313192156858</v>
      </c>
      <c r="I20" s="45">
        <f t="shared" si="3"/>
        <v>-0.59403148583717358</v>
      </c>
      <c r="K20" s="81">
        <f t="shared" si="9"/>
        <v>-0.34774408252631578</v>
      </c>
      <c r="L20" s="81">
        <f t="shared" si="4"/>
        <v>-0.3</v>
      </c>
      <c r="M20" s="81">
        <f t="shared" si="5"/>
        <v>-0.31</v>
      </c>
      <c r="O20" s="82">
        <f t="shared" si="6"/>
        <v>-6.8888933041392972E-2</v>
      </c>
      <c r="P20" s="82">
        <f t="shared" si="7"/>
        <v>-6.6841415465268672E-2</v>
      </c>
      <c r="Q20" s="82">
        <f t="shared" si="8"/>
        <v>-5.8648648648648646E-2</v>
      </c>
      <c r="T20" s="14" t="s">
        <v>61</v>
      </c>
      <c r="U20" s="92"/>
      <c r="V20" s="92"/>
      <c r="W20" s="92"/>
    </row>
    <row r="21" spans="2:24" x14ac:dyDescent="0.35">
      <c r="B21" s="29" t="s">
        <v>18</v>
      </c>
      <c r="C21" s="75" t="s">
        <v>15</v>
      </c>
      <c r="D21" s="76">
        <v>-21321412.704</v>
      </c>
      <c r="E21" s="76">
        <v>-51000000</v>
      </c>
      <c r="F21" s="76">
        <v>-52500000</v>
      </c>
      <c r="H21" s="45">
        <f t="shared" si="2"/>
        <v>-0.58193308423529411</v>
      </c>
      <c r="I21" s="45">
        <f t="shared" si="3"/>
        <v>-0.59387785325714293</v>
      </c>
      <c r="K21" s="81">
        <f t="shared" si="9"/>
        <v>-0.28054490399999998</v>
      </c>
      <c r="L21" s="81">
        <f t="shared" si="4"/>
        <v>-0.3</v>
      </c>
      <c r="M21" s="81">
        <f t="shared" si="5"/>
        <v>-0.25</v>
      </c>
      <c r="O21" s="82">
        <f t="shared" si="6"/>
        <v>-5.5576615326868938E-2</v>
      </c>
      <c r="P21" s="82">
        <f t="shared" si="7"/>
        <v>-6.6841415465268672E-2</v>
      </c>
      <c r="Q21" s="82">
        <f t="shared" si="8"/>
        <v>-4.72972972972973E-2</v>
      </c>
      <c r="T21" s="14" t="s">
        <v>62</v>
      </c>
      <c r="U21" s="92"/>
      <c r="V21" s="92"/>
      <c r="W21" s="92"/>
    </row>
    <row r="22" spans="2:24" x14ac:dyDescent="0.35">
      <c r="B22" s="29" t="s">
        <v>19</v>
      </c>
      <c r="C22" s="75" t="s">
        <v>15</v>
      </c>
      <c r="D22" s="76">
        <v>-17767843.920000002</v>
      </c>
      <c r="E22" s="76">
        <v>-34000000</v>
      </c>
      <c r="F22" s="76">
        <v>-63000000</v>
      </c>
      <c r="H22" s="45">
        <f t="shared" si="2"/>
        <v>-0.47741635529411763</v>
      </c>
      <c r="I22" s="45">
        <f t="shared" si="3"/>
        <v>-0.71797073142857137</v>
      </c>
      <c r="K22" s="81">
        <f t="shared" si="9"/>
        <v>-0.23378742000000002</v>
      </c>
      <c r="L22" s="81">
        <f t="shared" si="4"/>
        <v>-0.2</v>
      </c>
      <c r="M22" s="81">
        <f t="shared" si="5"/>
        <v>-0.3</v>
      </c>
      <c r="O22" s="82">
        <f t="shared" si="6"/>
        <v>-4.6313846105724123E-2</v>
      </c>
      <c r="P22" s="82">
        <f t="shared" si="7"/>
        <v>-4.456094364351245E-2</v>
      </c>
      <c r="Q22" s="82">
        <f t="shared" si="8"/>
        <v>-5.675675675675676E-2</v>
      </c>
      <c r="T22" s="14" t="s">
        <v>63</v>
      </c>
      <c r="U22" s="92"/>
      <c r="V22" s="92"/>
      <c r="W22" s="92"/>
    </row>
    <row r="23" spans="2:24" x14ac:dyDescent="0.35">
      <c r="B23" s="1" t="s">
        <v>0</v>
      </c>
      <c r="C23" s="75" t="s">
        <v>15</v>
      </c>
      <c r="D23" s="17">
        <f>SUM(D15:D16)</f>
        <v>58283121.599999964</v>
      </c>
      <c r="E23" s="17">
        <f>SUM(E15:E16)</f>
        <v>134000000</v>
      </c>
      <c r="F23" s="17">
        <f>SUM(F15:F16)</f>
        <v>259500000</v>
      </c>
      <c r="H23" s="53">
        <f t="shared" si="2"/>
        <v>-0.56505133134328389</v>
      </c>
      <c r="I23" s="53">
        <f t="shared" si="3"/>
        <v>-0.77540222890173427</v>
      </c>
      <c r="K23" s="47">
        <f t="shared" ref="K23" si="10">+D23/D$5</f>
        <v>0.76688317894736791</v>
      </c>
      <c r="L23" s="47">
        <f t="shared" ref="L23" si="11">+E23/E$5</f>
        <v>0.78823529411764703</v>
      </c>
      <c r="M23" s="47">
        <f t="shared" ref="M23" si="12">+F23/F$5</f>
        <v>1.2357142857142858</v>
      </c>
      <c r="O23" s="58">
        <f t="shared" si="6"/>
        <v>0.15192138880200179</v>
      </c>
      <c r="P23" s="58">
        <f t="shared" si="7"/>
        <v>0.17562254259501967</v>
      </c>
      <c r="Q23" s="58">
        <f t="shared" si="8"/>
        <v>0.23378378378378378</v>
      </c>
      <c r="T23" s="20"/>
      <c r="U23" s="92"/>
      <c r="V23" s="92"/>
      <c r="W23" s="92"/>
    </row>
    <row r="24" spans="2:24" x14ac:dyDescent="0.35">
      <c r="B24" s="2" t="s">
        <v>21</v>
      </c>
      <c r="C24" s="13" t="s">
        <v>22</v>
      </c>
      <c r="D24" s="3">
        <f>D23/D15</f>
        <v>0.15192138880200179</v>
      </c>
      <c r="E24" s="3">
        <f>E23/E15</f>
        <v>0.17562254259501967</v>
      </c>
      <c r="F24" s="3">
        <f>F23/F15</f>
        <v>0.23378378378378378</v>
      </c>
      <c r="H24" s="45" t="str">
        <f>+ROUND(($D24-E24)*100,1)&amp;" ppts"</f>
        <v>-2.4 ppts</v>
      </c>
      <c r="I24" s="45" t="str">
        <f>+ROUND(($D24-F24)*100,1)&amp;" ppts"</f>
        <v>-8.2 ppts</v>
      </c>
      <c r="K24" s="40"/>
      <c r="L24" s="40"/>
      <c r="M24" s="40"/>
      <c r="O24" s="40"/>
      <c r="P24" s="40"/>
      <c r="Q24" s="40"/>
      <c r="T24" s="20" t="s">
        <v>67</v>
      </c>
      <c r="V24" s="77"/>
      <c r="W24" s="77"/>
    </row>
    <row r="25" spans="2:24" x14ac:dyDescent="0.35">
      <c r="B25" s="9" t="s">
        <v>47</v>
      </c>
      <c r="C25" s="12" t="s">
        <v>15</v>
      </c>
      <c r="D25" s="10">
        <f>SUM(D26:D28)</f>
        <v>-55844310.399999991</v>
      </c>
      <c r="E25" s="10">
        <f>SUM(E26:E28)</f>
        <v>-54936000</v>
      </c>
      <c r="F25" s="10">
        <f>SUM(F26:F28)</f>
        <v>-114330000</v>
      </c>
      <c r="H25" s="53">
        <f t="shared" ref="H25" si="13">+IFERROR($D25/E25-1,"")</f>
        <v>1.6533974078928093E-2</v>
      </c>
      <c r="I25" s="53">
        <f t="shared" ref="I25" si="14">+IFERROR($D25/F25-1,"")</f>
        <v>-0.51155155777136363</v>
      </c>
      <c r="K25" s="61">
        <f t="shared" ref="K25" si="15">+D25/D$5</f>
        <v>-0.73479355789473677</v>
      </c>
      <c r="L25" s="61">
        <f t="shared" ref="L25" si="16">+E25/E$5</f>
        <v>-0.32315294117647059</v>
      </c>
      <c r="M25" s="61">
        <f t="shared" ref="M25" si="17">+F25/F$5</f>
        <v>-0.54442857142857148</v>
      </c>
      <c r="O25" s="55">
        <f>+D25/D$15</f>
        <v>-0.14556435825252839</v>
      </c>
      <c r="P25" s="56">
        <f t="shared" ref="P25:P28" si="18">+E25/E$15</f>
        <v>-7.1999999999999995E-2</v>
      </c>
      <c r="Q25" s="56">
        <f t="shared" ref="Q25:Q28" si="19">+F25/F$15</f>
        <v>-0.10299999999999999</v>
      </c>
      <c r="T25" s="18" t="s">
        <v>178</v>
      </c>
      <c r="U25" s="83"/>
      <c r="V25" s="83"/>
      <c r="W25" s="83"/>
    </row>
    <row r="26" spans="2:24" x14ac:dyDescent="0.35">
      <c r="B26" s="29" t="s">
        <v>6</v>
      </c>
      <c r="C26" s="75" t="s">
        <v>15</v>
      </c>
      <c r="D26" s="76">
        <v>-28602763.199999999</v>
      </c>
      <c r="E26" s="76">
        <v>-30520000</v>
      </c>
      <c r="F26" s="76">
        <v>-66600000</v>
      </c>
      <c r="H26" s="45">
        <f t="shared" ref="H26:H29" si="20">+IFERROR($D26/E26-1,"")</f>
        <v>-6.2819030144167787E-2</v>
      </c>
      <c r="I26" s="45">
        <f t="shared" ref="I26:I29" si="21">+IFERROR($D26/F26-1,"")</f>
        <v>-0.57052908108108102</v>
      </c>
      <c r="K26" s="59">
        <f t="shared" ref="K26:K29" si="22">+D26/D$5</f>
        <v>-0.37635214736842104</v>
      </c>
      <c r="L26" s="59">
        <f t="shared" ref="L26:L29" si="23">+E26/E$5</f>
        <v>-0.17952941176470588</v>
      </c>
      <c r="M26" s="59">
        <f t="shared" ref="M26:M29" si="24">+F26/F$5</f>
        <v>-0.31714285714285712</v>
      </c>
      <c r="O26" s="54">
        <f t="shared" ref="O26:O28" si="25">+D26/D$15</f>
        <v>-7.4556258992805755E-2</v>
      </c>
      <c r="P26" s="82">
        <f t="shared" si="18"/>
        <v>-0.04</v>
      </c>
      <c r="Q26" s="82">
        <f t="shared" si="19"/>
        <v>-0.06</v>
      </c>
      <c r="T26" s="14" t="s">
        <v>66</v>
      </c>
      <c r="U26" s="83"/>
      <c r="V26" s="83"/>
      <c r="W26" s="83"/>
      <c r="X26" s="77"/>
    </row>
    <row r="27" spans="2:24" x14ac:dyDescent="0.35">
      <c r="B27" s="29" t="s">
        <v>7</v>
      </c>
      <c r="C27" s="75" t="s">
        <v>15</v>
      </c>
      <c r="D27" s="76">
        <v>-21791950.399999999</v>
      </c>
      <c r="E27" s="76">
        <v>-22890000</v>
      </c>
      <c r="F27" s="76">
        <v>-44400000</v>
      </c>
      <c r="H27" s="45">
        <f t="shared" si="20"/>
        <v>-4.7970712101354396E-2</v>
      </c>
      <c r="I27" s="45">
        <f t="shared" si="21"/>
        <v>-0.50919030630630635</v>
      </c>
      <c r="K27" s="81">
        <f t="shared" si="22"/>
        <v>-0.28673618947368418</v>
      </c>
      <c r="L27" s="81">
        <f t="shared" si="23"/>
        <v>-0.13464705882352943</v>
      </c>
      <c r="M27" s="81">
        <f t="shared" si="24"/>
        <v>-0.21142857142857144</v>
      </c>
      <c r="O27" s="82">
        <f t="shared" si="25"/>
        <v>-5.6803123761860072E-2</v>
      </c>
      <c r="P27" s="82">
        <f t="shared" si="18"/>
        <v>-0.03</v>
      </c>
      <c r="Q27" s="82">
        <f t="shared" si="19"/>
        <v>-0.04</v>
      </c>
      <c r="T27" s="14" t="s">
        <v>65</v>
      </c>
      <c r="U27" s="83"/>
      <c r="V27" s="83"/>
      <c r="W27" s="83"/>
      <c r="X27" s="77"/>
    </row>
    <row r="28" spans="2:24" x14ac:dyDescent="0.35">
      <c r="B28" s="29" t="s">
        <v>5</v>
      </c>
      <c r="C28" s="75" t="s">
        <v>15</v>
      </c>
      <c r="D28" s="76">
        <v>-5449596.7999999998</v>
      </c>
      <c r="E28" s="76">
        <v>-1526000</v>
      </c>
      <c r="F28" s="76">
        <v>-3330000</v>
      </c>
      <c r="H28" s="45">
        <f t="shared" si="20"/>
        <v>2.571164351245085</v>
      </c>
      <c r="I28" s="45">
        <f t="shared" si="21"/>
        <v>0.6365155555555555</v>
      </c>
      <c r="K28" s="81">
        <f t="shared" si="22"/>
        <v>-7.1705221052631579E-2</v>
      </c>
      <c r="L28" s="81">
        <f t="shared" si="23"/>
        <v>-8.9764705882352941E-3</v>
      </c>
      <c r="M28" s="81">
        <f t="shared" si="24"/>
        <v>-1.5857142857142858E-2</v>
      </c>
      <c r="O28" s="82">
        <f t="shared" si="25"/>
        <v>-1.4204975497862579E-2</v>
      </c>
      <c r="P28" s="82">
        <f t="shared" si="18"/>
        <v>-2E-3</v>
      </c>
      <c r="Q28" s="82">
        <f t="shared" si="19"/>
        <v>-3.0000000000000001E-3</v>
      </c>
      <c r="T28" s="14" t="s">
        <v>64</v>
      </c>
      <c r="U28" s="83"/>
      <c r="V28" s="83"/>
      <c r="W28" s="83"/>
      <c r="X28" s="77"/>
    </row>
    <row r="29" spans="2:24" x14ac:dyDescent="0.35">
      <c r="B29" s="6" t="s">
        <v>2</v>
      </c>
      <c r="C29" s="79" t="s">
        <v>15</v>
      </c>
      <c r="D29" s="7">
        <f>D23+D25</f>
        <v>2438811.1999999732</v>
      </c>
      <c r="E29" s="7">
        <f>E23+E25</f>
        <v>79064000</v>
      </c>
      <c r="F29" s="7">
        <f>F23+F25</f>
        <v>145170000</v>
      </c>
      <c r="H29" s="53">
        <f t="shared" si="20"/>
        <v>-0.96915396134776921</v>
      </c>
      <c r="I29" s="53">
        <f t="shared" si="21"/>
        <v>-0.98320030860370622</v>
      </c>
      <c r="K29" s="60">
        <f t="shared" si="22"/>
        <v>3.2089621052631224E-2</v>
      </c>
      <c r="L29" s="60">
        <f t="shared" si="23"/>
        <v>0.46508235294117645</v>
      </c>
      <c r="M29" s="60">
        <f t="shared" si="24"/>
        <v>0.69128571428571428</v>
      </c>
      <c r="O29" s="38"/>
      <c r="P29" s="38"/>
      <c r="Q29" s="38"/>
      <c r="R29" s="77"/>
      <c r="S29" s="77"/>
      <c r="T29" s="18"/>
    </row>
    <row r="30" spans="2:24" x14ac:dyDescent="0.35">
      <c r="B30" s="2" t="s">
        <v>23</v>
      </c>
      <c r="C30" s="13" t="s">
        <v>22</v>
      </c>
      <c r="D30" s="3">
        <f>D29/D15</f>
        <v>6.3570305494733944E-3</v>
      </c>
      <c r="E30" s="3">
        <f>E29/E15</f>
        <v>0.10362254259501966</v>
      </c>
      <c r="F30" s="3">
        <f>F29/F15</f>
        <v>0.13078378378378377</v>
      </c>
      <c r="H30" s="45" t="str">
        <f>+ROUND(($D30-E30)*100,1)&amp;" ppts"</f>
        <v>-9.7 ppts</v>
      </c>
      <c r="I30" s="45" t="str">
        <f>+ROUND(($D30-F30)*100,1)&amp;" ppts"</f>
        <v>-12.4 ppts</v>
      </c>
      <c r="K30" s="40"/>
      <c r="L30" s="40"/>
      <c r="M30" s="40"/>
      <c r="O30" s="40"/>
      <c r="P30" s="40"/>
      <c r="Q30" s="40"/>
      <c r="T30" s="20" t="s">
        <v>68</v>
      </c>
      <c r="U30" s="83"/>
      <c r="V30" s="83"/>
      <c r="W30" s="83"/>
    </row>
    <row r="31" spans="2:24" x14ac:dyDescent="0.35">
      <c r="C31" s="75"/>
      <c r="H31" s="85"/>
      <c r="I31" s="85"/>
      <c r="K31" s="85"/>
      <c r="L31" s="85"/>
      <c r="M31" s="85"/>
      <c r="O31" s="85"/>
      <c r="P31" s="85"/>
      <c r="Q31" s="85"/>
    </row>
    <row r="32" spans="2:24" x14ac:dyDescent="0.35">
      <c r="B32" s="30" t="s">
        <v>28</v>
      </c>
      <c r="C32" s="31" t="s">
        <v>14</v>
      </c>
      <c r="D32" s="30" t="s">
        <v>24</v>
      </c>
      <c r="E32" s="30" t="s">
        <v>52</v>
      </c>
      <c r="F32" s="30" t="s">
        <v>53</v>
      </c>
      <c r="H32" s="86" t="s">
        <v>158</v>
      </c>
      <c r="I32" s="86" t="s">
        <v>159</v>
      </c>
      <c r="K32" s="85"/>
      <c r="L32" s="85"/>
      <c r="M32" s="85"/>
      <c r="O32" s="85"/>
      <c r="P32" s="85"/>
      <c r="Q32" s="85"/>
    </row>
    <row r="33" spans="2:20" x14ac:dyDescent="0.35">
      <c r="B33" t="s">
        <v>25</v>
      </c>
      <c r="C33" s="75" t="s">
        <v>22</v>
      </c>
      <c r="D33" s="77">
        <v>0.47</v>
      </c>
      <c r="E33" s="77">
        <v>0.85</v>
      </c>
      <c r="F33" s="77">
        <v>0.82</v>
      </c>
      <c r="H33" s="45" t="str">
        <f t="shared" ref="H33:H34" si="26">+ROUND(($D33-E33)*100,1)&amp;" ppts"</f>
        <v>-38 ppts</v>
      </c>
      <c r="I33" s="45" t="str">
        <f t="shared" ref="I33:I34" si="27">+ROUND(($D33-F33)*100,1)&amp;" ppts"</f>
        <v>-35 ppts</v>
      </c>
      <c r="K33" s="85"/>
      <c r="L33" s="85"/>
      <c r="M33" s="85"/>
      <c r="O33" s="85"/>
      <c r="P33" s="85"/>
      <c r="Q33" s="85"/>
      <c r="T33" s="18" t="s">
        <v>209</v>
      </c>
    </row>
    <row r="34" spans="2:20" x14ac:dyDescent="0.35">
      <c r="B34" t="s">
        <v>26</v>
      </c>
      <c r="C34" s="75" t="s">
        <v>22</v>
      </c>
      <c r="D34" s="77">
        <v>0.91</v>
      </c>
      <c r="E34" s="77">
        <v>0.95</v>
      </c>
      <c r="F34" s="77">
        <v>0.94</v>
      </c>
      <c r="H34" s="45" t="str">
        <f t="shared" si="26"/>
        <v>-4 ppts</v>
      </c>
      <c r="I34" s="45" t="str">
        <f t="shared" si="27"/>
        <v>-3 ppts</v>
      </c>
      <c r="K34" s="48"/>
      <c r="L34" s="48"/>
      <c r="M34" s="48"/>
      <c r="O34" s="85"/>
      <c r="P34" s="85"/>
      <c r="Q34" s="85"/>
      <c r="T34" s="18" t="s">
        <v>210</v>
      </c>
    </row>
    <row r="35" spans="2:20" x14ac:dyDescent="0.35">
      <c r="C35" s="35"/>
      <c r="T35" s="77"/>
    </row>
    <row r="36" spans="2:20" x14ac:dyDescent="0.35">
      <c r="C36" s="35"/>
      <c r="T36" s="77"/>
    </row>
    <row r="37" spans="2:20" x14ac:dyDescent="0.35">
      <c r="C37" s="35"/>
    </row>
    <row r="38" spans="2:20" x14ac:dyDescent="0.35">
      <c r="C38" s="35"/>
    </row>
    <row r="39" spans="2:20" x14ac:dyDescent="0.35">
      <c r="C39" s="35"/>
    </row>
    <row r="40" spans="2:20" x14ac:dyDescent="0.35">
      <c r="C40" s="35"/>
    </row>
    <row r="41" spans="2:20" x14ac:dyDescent="0.35">
      <c r="C41" s="35"/>
    </row>
    <row r="42" spans="2:20" x14ac:dyDescent="0.35">
      <c r="C42" s="35"/>
    </row>
    <row r="43" spans="2:20" x14ac:dyDescent="0.35">
      <c r="C43" s="35"/>
    </row>
    <row r="44" spans="2:20" x14ac:dyDescent="0.35">
      <c r="C44" s="35"/>
    </row>
  </sheetData>
  <mergeCells count="3">
    <mergeCell ref="O1:Q1"/>
    <mergeCell ref="H1:I1"/>
    <mergeCell ref="K1:M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21D1E-19F4-49AF-9E4A-608312147C38}">
  <sheetPr>
    <tabColor theme="9" tint="-0.249977111117893"/>
  </sheetPr>
  <dimension ref="B2:R26"/>
  <sheetViews>
    <sheetView showGridLines="0" zoomScaleNormal="100" workbookViewId="0"/>
  </sheetViews>
  <sheetFormatPr defaultColWidth="10.81640625" defaultRowHeight="14.5" x14ac:dyDescent="0.35"/>
  <cols>
    <col min="1" max="1" width="5.54296875" customWidth="1"/>
    <col min="2" max="2" width="15.54296875" customWidth="1"/>
    <col min="3" max="3" width="3.453125" customWidth="1"/>
    <col min="4" max="4" width="15.54296875" customWidth="1"/>
    <col min="5" max="5" width="3.453125" customWidth="1"/>
    <col min="6" max="6" width="15.54296875" customWidth="1"/>
    <col min="7" max="7" width="3.453125" customWidth="1"/>
    <col min="8" max="8" width="15.54296875" customWidth="1"/>
    <col min="9" max="11" width="11.26953125" customWidth="1"/>
  </cols>
  <sheetData>
    <row r="2" spans="2:18" ht="19" thickBot="1" x14ac:dyDescent="0.5">
      <c r="B2" s="4" t="s">
        <v>83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4" spans="2:18" x14ac:dyDescent="0.35">
      <c r="B4" s="25" t="s">
        <v>144</v>
      </c>
    </row>
    <row r="17" spans="2:6" x14ac:dyDescent="0.35">
      <c r="C17" s="35"/>
    </row>
    <row r="18" spans="2:6" x14ac:dyDescent="0.35">
      <c r="C18" s="35"/>
    </row>
    <row r="19" spans="2:6" x14ac:dyDescent="0.35">
      <c r="B19" s="1" t="s">
        <v>74</v>
      </c>
      <c r="C19" s="35"/>
      <c r="F19" t="s">
        <v>81</v>
      </c>
    </row>
    <row r="20" spans="2:6" x14ac:dyDescent="0.35">
      <c r="B20" s="1" t="s">
        <v>77</v>
      </c>
      <c r="C20" s="35"/>
      <c r="F20" t="s">
        <v>75</v>
      </c>
    </row>
    <row r="21" spans="2:6" x14ac:dyDescent="0.35">
      <c r="B21" s="1"/>
      <c r="C21" s="35"/>
    </row>
    <row r="22" spans="2:6" x14ac:dyDescent="0.35">
      <c r="B22" s="1" t="s">
        <v>76</v>
      </c>
      <c r="C22" s="35"/>
    </row>
    <row r="23" spans="2:6" x14ac:dyDescent="0.35">
      <c r="B23" s="22" t="s">
        <v>73</v>
      </c>
      <c r="F23" t="s">
        <v>85</v>
      </c>
    </row>
    <row r="24" spans="2:6" x14ac:dyDescent="0.35">
      <c r="B24" s="22" t="s">
        <v>79</v>
      </c>
      <c r="F24" t="s">
        <v>84</v>
      </c>
    </row>
    <row r="25" spans="2:6" x14ac:dyDescent="0.35">
      <c r="B25" s="22" t="s">
        <v>80</v>
      </c>
      <c r="F25" t="s">
        <v>82</v>
      </c>
    </row>
    <row r="26" spans="2:6" x14ac:dyDescent="0.35">
      <c r="B26" s="22" t="s">
        <v>78</v>
      </c>
      <c r="F26" t="s">
        <v>86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8016F-AF1B-4F07-AEC6-13118F2BD240}">
  <sheetPr>
    <tabColor theme="9" tint="-0.249977111117893"/>
  </sheetPr>
  <dimension ref="B2:M28"/>
  <sheetViews>
    <sheetView showGridLines="0" zoomScaleNormal="100" workbookViewId="0"/>
  </sheetViews>
  <sheetFormatPr defaultColWidth="10.81640625" defaultRowHeight="14.5" x14ac:dyDescent="0.35"/>
  <cols>
    <col min="1" max="1" width="5.54296875" customWidth="1"/>
    <col min="2" max="9" width="11.1796875" customWidth="1"/>
  </cols>
  <sheetData>
    <row r="2" spans="2:13" ht="19" thickBot="1" x14ac:dyDescent="0.5">
      <c r="B2" s="4" t="s">
        <v>164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4" spans="2:13" x14ac:dyDescent="0.35">
      <c r="B4" s="25" t="s">
        <v>145</v>
      </c>
    </row>
    <row r="5" spans="2:13" x14ac:dyDescent="0.35">
      <c r="B5" s="25"/>
    </row>
    <row r="6" spans="2:13" x14ac:dyDescent="0.35">
      <c r="B6" s="30" t="s">
        <v>91</v>
      </c>
      <c r="C6" s="31"/>
      <c r="D6" s="30"/>
      <c r="E6" s="31"/>
      <c r="F6" s="30" t="s">
        <v>138</v>
      </c>
      <c r="G6" s="31"/>
      <c r="H6" s="30"/>
      <c r="I6" s="31"/>
      <c r="J6" s="31"/>
      <c r="K6" s="31"/>
      <c r="L6" s="31"/>
      <c r="M6" s="31"/>
    </row>
    <row r="7" spans="2:13" x14ac:dyDescent="0.35">
      <c r="B7" s="28" t="s">
        <v>131</v>
      </c>
      <c r="F7" t="s">
        <v>132</v>
      </c>
    </row>
    <row r="8" spans="2:13" x14ac:dyDescent="0.35">
      <c r="B8" s="28" t="s">
        <v>92</v>
      </c>
      <c r="F8" t="s">
        <v>133</v>
      </c>
    </row>
    <row r="9" spans="2:13" x14ac:dyDescent="0.35">
      <c r="B9" s="28" t="s">
        <v>106</v>
      </c>
      <c r="F9" t="s">
        <v>107</v>
      </c>
    </row>
    <row r="10" spans="2:13" x14ac:dyDescent="0.35">
      <c r="B10" s="28" t="s">
        <v>134</v>
      </c>
      <c r="F10" t="s">
        <v>135</v>
      </c>
    </row>
    <row r="11" spans="2:13" x14ac:dyDescent="0.35">
      <c r="B11" s="28" t="s">
        <v>136</v>
      </c>
    </row>
    <row r="12" spans="2:13" ht="5.15" customHeight="1" x14ac:dyDescent="0.35">
      <c r="B12" s="28"/>
    </row>
    <row r="13" spans="2:13" x14ac:dyDescent="0.35">
      <c r="B13" s="30" t="s">
        <v>93</v>
      </c>
      <c r="C13" s="31"/>
      <c r="D13" s="30"/>
      <c r="E13" s="31"/>
      <c r="F13" s="30" t="s">
        <v>138</v>
      </c>
      <c r="G13" s="31"/>
      <c r="H13" s="30"/>
      <c r="I13" s="31"/>
      <c r="J13" s="31"/>
      <c r="K13" s="31"/>
      <c r="L13" s="31"/>
      <c r="M13" s="31"/>
    </row>
    <row r="14" spans="2:13" ht="5.15" customHeight="1" x14ac:dyDescent="0.35">
      <c r="B14" s="29"/>
    </row>
    <row r="15" spans="2:13" x14ac:dyDescent="0.35">
      <c r="B15" s="32" t="s">
        <v>116</v>
      </c>
      <c r="C15" s="33"/>
      <c r="D15" s="34"/>
      <c r="E15" s="33"/>
      <c r="F15" s="34"/>
      <c r="G15" s="33"/>
      <c r="H15" s="34"/>
      <c r="I15" s="33"/>
      <c r="J15" s="33"/>
      <c r="K15" s="33"/>
      <c r="L15" s="33"/>
      <c r="M15" s="33"/>
    </row>
    <row r="16" spans="2:13" x14ac:dyDescent="0.35">
      <c r="B16" s="29" t="s">
        <v>99</v>
      </c>
      <c r="F16" t="s">
        <v>101</v>
      </c>
    </row>
    <row r="17" spans="2:13" x14ac:dyDescent="0.35">
      <c r="B17" s="29" t="s">
        <v>100</v>
      </c>
      <c r="F17" t="s">
        <v>102</v>
      </c>
    </row>
    <row r="18" spans="2:13" x14ac:dyDescent="0.35">
      <c r="B18" s="29" t="s">
        <v>103</v>
      </c>
      <c r="F18" t="s">
        <v>137</v>
      </c>
    </row>
    <row r="19" spans="2:13" x14ac:dyDescent="0.35">
      <c r="B19" s="29" t="s">
        <v>104</v>
      </c>
      <c r="F19" t="s">
        <v>94</v>
      </c>
    </row>
    <row r="20" spans="2:13" x14ac:dyDescent="0.35">
      <c r="B20" s="29" t="s">
        <v>105</v>
      </c>
      <c r="F20" t="s">
        <v>95</v>
      </c>
    </row>
    <row r="21" spans="2:13" x14ac:dyDescent="0.35">
      <c r="B21" s="29" t="s">
        <v>113</v>
      </c>
    </row>
    <row r="22" spans="2:13" ht="5.15" customHeight="1" x14ac:dyDescent="0.35">
      <c r="B22" s="29"/>
    </row>
    <row r="23" spans="2:13" x14ac:dyDescent="0.35">
      <c r="B23" s="32" t="s">
        <v>115</v>
      </c>
      <c r="C23" s="33"/>
      <c r="D23" s="34"/>
      <c r="E23" s="33"/>
      <c r="F23" s="34"/>
      <c r="G23" s="33"/>
      <c r="H23" s="34"/>
      <c r="I23" s="33"/>
      <c r="J23" s="33"/>
      <c r="K23" s="33"/>
      <c r="L23" s="33"/>
      <c r="M23" s="33"/>
    </row>
    <row r="24" spans="2:13" x14ac:dyDescent="0.35">
      <c r="B24" s="29" t="s">
        <v>111</v>
      </c>
      <c r="F24" t="s">
        <v>112</v>
      </c>
    </row>
    <row r="25" spans="2:13" x14ac:dyDescent="0.35">
      <c r="B25" s="29" t="s">
        <v>96</v>
      </c>
      <c r="F25" t="s">
        <v>97</v>
      </c>
    </row>
    <row r="26" spans="2:13" x14ac:dyDescent="0.35">
      <c r="B26" s="29" t="s">
        <v>108</v>
      </c>
      <c r="F26" t="s">
        <v>109</v>
      </c>
    </row>
    <row r="27" spans="2:13" x14ac:dyDescent="0.35">
      <c r="B27" s="29" t="s">
        <v>110</v>
      </c>
      <c r="F27" t="s">
        <v>98</v>
      </c>
    </row>
    <row r="28" spans="2:13" x14ac:dyDescent="0.35">
      <c r="B28" s="29" t="s">
        <v>114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06C77-3ABB-412F-9DCC-C3A88041D339}">
  <sheetPr>
    <tabColor theme="9" tint="-0.249977111117893"/>
  </sheetPr>
  <dimension ref="B2:N26"/>
  <sheetViews>
    <sheetView showGridLines="0" zoomScaleNormal="100" workbookViewId="0"/>
  </sheetViews>
  <sheetFormatPr defaultColWidth="10.81640625" defaultRowHeight="14.5" x14ac:dyDescent="0.35"/>
  <cols>
    <col min="1" max="1" width="5.54296875" customWidth="1"/>
    <col min="2" max="13" width="11.1796875" customWidth="1"/>
  </cols>
  <sheetData>
    <row r="2" spans="2:14" ht="19" thickBot="1" x14ac:dyDescent="0.5">
      <c r="B2" s="4" t="s">
        <v>163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4" spans="2:14" x14ac:dyDescent="0.35">
      <c r="B4" s="25" t="s">
        <v>189</v>
      </c>
    </row>
    <row r="6" spans="2:14" x14ac:dyDescent="0.35">
      <c r="B6" s="30" t="s">
        <v>117</v>
      </c>
      <c r="C6" s="31"/>
      <c r="D6" s="30"/>
      <c r="E6" s="31"/>
      <c r="F6" s="30" t="s">
        <v>138</v>
      </c>
      <c r="G6" s="31"/>
      <c r="H6" s="30"/>
      <c r="I6" s="31"/>
      <c r="J6" s="31"/>
      <c r="K6" s="31"/>
      <c r="L6" s="31"/>
      <c r="M6" s="31"/>
      <c r="N6" s="31"/>
    </row>
    <row r="7" spans="2:14" x14ac:dyDescent="0.35">
      <c r="B7" s="28" t="s">
        <v>191</v>
      </c>
      <c r="F7" t="s">
        <v>128</v>
      </c>
    </row>
    <row r="8" spans="2:14" x14ac:dyDescent="0.35">
      <c r="B8" s="28" t="s">
        <v>192</v>
      </c>
      <c r="F8" t="s">
        <v>139</v>
      </c>
    </row>
    <row r="9" spans="2:14" x14ac:dyDescent="0.35">
      <c r="B9" s="28" t="s">
        <v>193</v>
      </c>
      <c r="F9" t="s">
        <v>129</v>
      </c>
    </row>
    <row r="10" spans="2:14" x14ac:dyDescent="0.35">
      <c r="B10" s="28" t="s">
        <v>194</v>
      </c>
      <c r="F10" t="s">
        <v>119</v>
      </c>
    </row>
    <row r="11" spans="2:14" x14ac:dyDescent="0.35">
      <c r="B11" s="28" t="s">
        <v>179</v>
      </c>
      <c r="F11" t="s">
        <v>121</v>
      </c>
    </row>
    <row r="12" spans="2:14" x14ac:dyDescent="0.35">
      <c r="B12" s="28" t="s">
        <v>180</v>
      </c>
    </row>
    <row r="13" spans="2:14" ht="5.15" customHeight="1" x14ac:dyDescent="0.35">
      <c r="B13" s="28"/>
    </row>
    <row r="14" spans="2:14" x14ac:dyDescent="0.35">
      <c r="B14" s="30" t="s">
        <v>125</v>
      </c>
      <c r="C14" s="31"/>
      <c r="D14" s="30"/>
      <c r="E14" s="31"/>
      <c r="F14" s="30" t="s">
        <v>138</v>
      </c>
      <c r="G14" s="31"/>
      <c r="H14" s="30"/>
      <c r="I14" s="31"/>
      <c r="J14" s="31"/>
      <c r="K14" s="31"/>
      <c r="L14" s="31"/>
      <c r="M14" s="31"/>
      <c r="N14" s="31"/>
    </row>
    <row r="15" spans="2:14" x14ac:dyDescent="0.35">
      <c r="B15" s="28" t="s">
        <v>195</v>
      </c>
      <c r="F15" t="s">
        <v>127</v>
      </c>
    </row>
    <row r="16" spans="2:14" x14ac:dyDescent="0.35">
      <c r="B16" s="28" t="s">
        <v>181</v>
      </c>
      <c r="F16" t="s">
        <v>190</v>
      </c>
    </row>
    <row r="17" spans="2:14" x14ac:dyDescent="0.35">
      <c r="B17" s="28" t="s">
        <v>196</v>
      </c>
      <c r="F17" t="s">
        <v>126</v>
      </c>
    </row>
    <row r="18" spans="2:14" x14ac:dyDescent="0.35">
      <c r="B18" s="28" t="s">
        <v>182</v>
      </c>
      <c r="F18" t="s">
        <v>130</v>
      </c>
    </row>
    <row r="19" spans="2:14" x14ac:dyDescent="0.35">
      <c r="B19" s="28" t="s">
        <v>183</v>
      </c>
    </row>
    <row r="20" spans="2:14" ht="5.15" customHeight="1" x14ac:dyDescent="0.35">
      <c r="B20" s="28"/>
    </row>
    <row r="21" spans="2:14" x14ac:dyDescent="0.35">
      <c r="B21" s="30" t="s">
        <v>118</v>
      </c>
      <c r="C21" s="31"/>
      <c r="D21" s="30"/>
      <c r="E21" s="31"/>
      <c r="F21" s="30" t="s">
        <v>138</v>
      </c>
      <c r="G21" s="31"/>
      <c r="H21" s="30"/>
      <c r="I21" s="31"/>
      <c r="J21" s="31"/>
      <c r="K21" s="31"/>
      <c r="L21" s="31"/>
      <c r="M21" s="31"/>
      <c r="N21" s="31"/>
    </row>
    <row r="22" spans="2:14" x14ac:dyDescent="0.35">
      <c r="B22" s="28" t="s">
        <v>184</v>
      </c>
      <c r="F22" t="s">
        <v>122</v>
      </c>
    </row>
    <row r="23" spans="2:14" x14ac:dyDescent="0.35">
      <c r="B23" s="28" t="s">
        <v>185</v>
      </c>
      <c r="F23" t="s">
        <v>120</v>
      </c>
    </row>
    <row r="24" spans="2:14" x14ac:dyDescent="0.35">
      <c r="B24" s="28" t="s">
        <v>186</v>
      </c>
      <c r="F24" t="s">
        <v>123</v>
      </c>
    </row>
    <row r="25" spans="2:14" x14ac:dyDescent="0.35">
      <c r="B25" s="28" t="s">
        <v>187</v>
      </c>
      <c r="F25" t="s">
        <v>124</v>
      </c>
    </row>
    <row r="26" spans="2:14" x14ac:dyDescent="0.35">
      <c r="B26" s="28" t="s">
        <v>188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Introduction</vt:lpstr>
      <vt:lpstr>01 Problem Breakdown</vt:lpstr>
      <vt:lpstr>02 TexGroup</vt:lpstr>
      <vt:lpstr>03 Benchmarking</vt:lpstr>
      <vt:lpstr>04 Program Orga</vt:lpstr>
      <vt:lpstr>05.A Topline Push</vt:lpstr>
      <vt:lpstr>05.B Material Cost Opt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Case: TexGroup Turnaround</dc:title>
  <dc:subject/>
  <dc:creator/>
  <cp:keywords>Stern Stewart</cp:keywords>
  <dc:description/>
  <cp:lastModifiedBy/>
  <dcterms:created xsi:type="dcterms:W3CDTF">2024-09-27T10:43:17Z</dcterms:created>
  <dcterms:modified xsi:type="dcterms:W3CDTF">2025-03-11T15:57:01Z</dcterms:modified>
  <cp:category>Case</cp:category>
</cp:coreProperties>
</file>